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alemi\Documents\My Web Sites\causalanalysis\"/>
    </mc:Choice>
  </mc:AlternateContent>
  <xr:revisionPtr revIDLastSave="0" documentId="13_ncr:1_{00D9B31C-17CB-46D3-A3C4-FE4762D4AF67}" xr6:coauthVersionLast="47" xr6:coauthVersionMax="47" xr10:uidLastSave="{00000000-0000-0000-0000-000000000000}"/>
  <bookViews>
    <workbookView xWindow="-110" yWindow="-110" windowWidth="19420" windowHeight="10300" xr2:uid="{EC0B3C62-823A-4409-8DBD-FFD7542E3A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1" l="1"/>
  <c r="L39" i="1"/>
  <c r="I37" i="1"/>
  <c r="L37" i="1"/>
  <c r="I27" i="1" l="1"/>
  <c r="I28" i="1"/>
  <c r="I29" i="1"/>
  <c r="I30" i="1"/>
  <c r="I31" i="1"/>
  <c r="I32" i="1"/>
  <c r="I33" i="1"/>
  <c r="I34" i="1"/>
  <c r="I35" i="1"/>
  <c r="I3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5" i="1"/>
  <c r="M37" i="1"/>
  <c r="M11" i="1"/>
  <c r="M12" i="1"/>
  <c r="M13" i="1"/>
  <c r="M14" i="1"/>
  <c r="M15" i="1"/>
  <c r="M16" i="1"/>
  <c r="M17" i="1"/>
  <c r="M18" i="1"/>
  <c r="M19" i="1"/>
  <c r="M20" i="1"/>
  <c r="M36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<sst xmlns="http://schemas.openxmlformats.org/spreadsheetml/2006/main" count="178" uniqueCount="18">
  <si>
    <t>Below Average</t>
  </si>
  <si>
    <t>Age</t>
  </si>
  <si>
    <t>Female</t>
  </si>
  <si>
    <t>Shivering</t>
  </si>
  <si>
    <t>Fatigue</t>
  </si>
  <si>
    <t>Loss of Taste</t>
  </si>
  <si>
    <t>Prob of COVID, if Fever</t>
  </si>
  <si>
    <t>Prob of COVID, if no Fever</t>
  </si>
  <si>
    <t>Change in Prob of COVID</t>
  </si>
  <si>
    <t>Prob COVID,</t>
  </si>
  <si>
    <t xml:space="preserve"> if Fever</t>
  </si>
  <si>
    <t>if no Fever</t>
  </si>
  <si>
    <t>Yes</t>
  </si>
  <si>
    <t>No</t>
  </si>
  <si>
    <t>Frequency of Strata</t>
  </si>
  <si>
    <t>Frequency</t>
  </si>
  <si>
    <t>Chill-Mediated</t>
  </si>
  <si>
    <t>Percent effect mediated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</si>
</sst>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ptos Narrow"/>
      <family val="2"/>
      <scheme val="minor"/>
    </font>
    <font>
      <sz val="9"/>
      <color theme="1"/>
      <name val="Aptos"/>
      <family val="2"/>
    </font>
    <font>
      <sz val="9"/>
      <color rgb="FF000000"/>
      <name val="Aptos"/>
      <family val="2"/>
    </font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9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0" fillId="0" borderId="0" xfId="1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E59A3-BEAA-4FD6-BFD9-52861334B9BC}">
  <dimension ref="A1:M40"/>
  <sheetViews>
    <sheetView tabSelected="1" topLeftCell="A26" workbookViewId="0">
      <selection activeCell="N40" sqref="N40"/>
    </sheetView>
  </sheetViews>
  <sheetFormatPr defaultRowHeight="14"/>
  <cols>
    <col min="1" max="1" width="10" bestFit="1" customWidth="1"/>
    <col min="12" max="12" width="10" bestFit="1" customWidth="1"/>
    <col min="13" max="13" width="10.4140625" bestFit="1" customWidth="1"/>
  </cols>
  <sheetData>
    <row r="1" spans="2:13" ht="14.5" thickBot="1"/>
    <row r="2" spans="2:13" ht="23">
      <c r="B2" s="1" t="s">
        <v>0</v>
      </c>
      <c r="C2" s="4"/>
      <c r="D2" s="19" t="s">
        <v>3</v>
      </c>
      <c r="E2" s="19" t="s">
        <v>4</v>
      </c>
      <c r="F2" s="19" t="s">
        <v>5</v>
      </c>
      <c r="G2" s="22" t="s">
        <v>6</v>
      </c>
      <c r="H2" s="22" t="s">
        <v>7</v>
      </c>
      <c r="I2" s="22" t="s">
        <v>8</v>
      </c>
      <c r="J2" s="7" t="s">
        <v>9</v>
      </c>
      <c r="K2" s="7" t="s">
        <v>9</v>
      </c>
      <c r="L2" s="19" t="s">
        <v>8</v>
      </c>
      <c r="M2" s="19" t="s">
        <v>14</v>
      </c>
    </row>
    <row r="3" spans="2:13">
      <c r="B3" s="2" t="s">
        <v>1</v>
      </c>
      <c r="C3" s="5"/>
      <c r="D3" s="20"/>
      <c r="E3" s="20"/>
      <c r="F3" s="20"/>
      <c r="G3" s="23"/>
      <c r="H3" s="23"/>
      <c r="I3" s="23"/>
      <c r="J3" s="8" t="s">
        <v>10</v>
      </c>
      <c r="K3" s="8" t="s">
        <v>11</v>
      </c>
      <c r="L3" s="20"/>
      <c r="M3" s="20"/>
    </row>
    <row r="4" spans="2:13" ht="14.5" thickBot="1">
      <c r="B4" s="3"/>
      <c r="C4" s="6" t="s">
        <v>2</v>
      </c>
      <c r="D4" s="21"/>
      <c r="E4" s="21"/>
      <c r="F4" s="21"/>
      <c r="G4" s="24"/>
      <c r="H4" s="24"/>
      <c r="I4" s="24"/>
      <c r="J4" s="9"/>
      <c r="K4" s="9"/>
      <c r="L4" s="21"/>
      <c r="M4" s="21"/>
    </row>
    <row r="5" spans="2:13" ht="14.5" thickBot="1">
      <c r="B5" s="10" t="s">
        <v>12</v>
      </c>
      <c r="C5" s="11" t="s">
        <v>12</v>
      </c>
      <c r="D5" s="12" t="s">
        <v>12</v>
      </c>
      <c r="E5" s="12" t="s">
        <v>12</v>
      </c>
      <c r="F5" s="12" t="s">
        <v>12</v>
      </c>
      <c r="G5" s="13">
        <v>0.49299999999999999</v>
      </c>
      <c r="H5" s="13">
        <v>0.48599999999999999</v>
      </c>
      <c r="I5" s="14">
        <f>G5-H5</f>
        <v>7.0000000000000062E-3</v>
      </c>
      <c r="J5" s="12">
        <v>0.49</v>
      </c>
      <c r="K5" s="12">
        <v>0.48299999999999998</v>
      </c>
      <c r="L5" s="12">
        <f>J5-K5</f>
        <v>7.0000000000000062E-3</v>
      </c>
      <c r="M5" s="12">
        <f>0.45*0.69*0.01*0.1*0.03</f>
        <v>9.3149999999999998E-6</v>
      </c>
    </row>
    <row r="6" spans="2:13" ht="14.5" thickBot="1">
      <c r="B6" s="10" t="s">
        <v>12</v>
      </c>
      <c r="C6" s="11" t="s">
        <v>12</v>
      </c>
      <c r="D6" s="12" t="s">
        <v>12</v>
      </c>
      <c r="E6" s="12" t="s">
        <v>12</v>
      </c>
      <c r="F6" s="12" t="s">
        <v>13</v>
      </c>
      <c r="G6" s="13">
        <v>0.47499999999999998</v>
      </c>
      <c r="H6" s="13">
        <v>0.48199999999999998</v>
      </c>
      <c r="I6" s="14">
        <f t="shared" ref="I6:I36" si="0">G6-H6</f>
        <v>-7.0000000000000062E-3</v>
      </c>
      <c r="J6" s="12">
        <v>0.47199999999999998</v>
      </c>
      <c r="K6" s="12">
        <v>0.47599999999999998</v>
      </c>
      <c r="L6" s="12">
        <f t="shared" ref="L6:L36" si="1">J6-K6</f>
        <v>-4.0000000000000036E-3</v>
      </c>
      <c r="M6" s="12">
        <f>0.45*0.69*0.01*0.1*(1-0.03)</f>
        <v>3.0118499999999998E-4</v>
      </c>
    </row>
    <row r="7" spans="2:13" ht="14.5" thickBot="1">
      <c r="B7" s="10" t="s">
        <v>12</v>
      </c>
      <c r="C7" s="11" t="s">
        <v>12</v>
      </c>
      <c r="D7" s="12" t="s">
        <v>12</v>
      </c>
      <c r="E7" s="12" t="s">
        <v>13</v>
      </c>
      <c r="F7" s="12" t="s">
        <v>12</v>
      </c>
      <c r="G7" s="13">
        <v>0.48399999999999999</v>
      </c>
      <c r="H7" s="13">
        <v>0.48299999999999998</v>
      </c>
      <c r="I7" s="14">
        <f t="shared" si="0"/>
        <v>1.0000000000000009E-3</v>
      </c>
      <c r="J7" s="12">
        <v>0.48099999999999998</v>
      </c>
      <c r="K7" s="12">
        <v>0.48099999999999998</v>
      </c>
      <c r="L7" s="12">
        <f t="shared" si="1"/>
        <v>0</v>
      </c>
      <c r="M7" s="12">
        <f>0.45*0.69*0.01*(1-0.1)*0.03</f>
        <v>8.3834999999999999E-5</v>
      </c>
    </row>
    <row r="8" spans="2:13" ht="14.5" thickBot="1">
      <c r="B8" s="10" t="s">
        <v>12</v>
      </c>
      <c r="C8" s="11" t="s">
        <v>12</v>
      </c>
      <c r="D8" s="12" t="s">
        <v>12</v>
      </c>
      <c r="E8" s="12" t="s">
        <v>13</v>
      </c>
      <c r="F8" s="12" t="s">
        <v>13</v>
      </c>
      <c r="G8" s="13">
        <v>0.47499999999999998</v>
      </c>
      <c r="H8" s="13">
        <v>0.45700000000000002</v>
      </c>
      <c r="I8" s="14">
        <f t="shared" si="0"/>
        <v>1.799999999999996E-2</v>
      </c>
      <c r="J8" s="12">
        <v>0.47099999999999997</v>
      </c>
      <c r="K8" s="12">
        <v>0.44900000000000001</v>
      </c>
      <c r="L8" s="12">
        <f t="shared" si="1"/>
        <v>2.1999999999999964E-2</v>
      </c>
      <c r="M8" s="12">
        <f>0.45*0.69*0.01*(1-0.1)*(1-0.03)</f>
        <v>2.7106650000000001E-3</v>
      </c>
    </row>
    <row r="9" spans="2:13" ht="14.5" thickBot="1">
      <c r="B9" s="10" t="s">
        <v>12</v>
      </c>
      <c r="C9" s="11" t="s">
        <v>12</v>
      </c>
      <c r="D9" s="12" t="s">
        <v>13</v>
      </c>
      <c r="E9" s="12" t="s">
        <v>12</v>
      </c>
      <c r="F9" s="12" t="s">
        <v>12</v>
      </c>
      <c r="G9" s="13">
        <v>0.499</v>
      </c>
      <c r="H9" s="13">
        <v>0.48299999999999998</v>
      </c>
      <c r="I9" s="14">
        <f t="shared" si="0"/>
        <v>1.6000000000000014E-2</v>
      </c>
      <c r="J9" s="12">
        <v>0.501</v>
      </c>
      <c r="K9" s="12">
        <v>0.48399999999999999</v>
      </c>
      <c r="L9" s="12">
        <f t="shared" si="1"/>
        <v>1.7000000000000015E-2</v>
      </c>
      <c r="M9" s="12">
        <f>0.45*0.69*(1-0.01)*0.1*0.03</f>
        <v>9.2218499999999995E-4</v>
      </c>
    </row>
    <row r="10" spans="2:13" ht="14.5" thickBot="1">
      <c r="B10" s="10" t="s">
        <v>12</v>
      </c>
      <c r="C10" s="11" t="s">
        <v>12</v>
      </c>
      <c r="D10" s="12" t="s">
        <v>13</v>
      </c>
      <c r="E10" s="12" t="s">
        <v>12</v>
      </c>
      <c r="F10" s="12" t="s">
        <v>13</v>
      </c>
      <c r="G10" s="13">
        <v>0.48099999999999998</v>
      </c>
      <c r="H10" s="13">
        <v>0.45800000000000002</v>
      </c>
      <c r="I10" s="14">
        <f t="shared" si="0"/>
        <v>2.2999999999999965E-2</v>
      </c>
      <c r="J10" s="12">
        <v>0.48299999999999998</v>
      </c>
      <c r="K10" s="12">
        <v>0.441</v>
      </c>
      <c r="L10" s="12">
        <f t="shared" si="1"/>
        <v>4.1999999999999982E-2</v>
      </c>
      <c r="M10" s="12">
        <f>0.45*0.69*(1-0.01)*0.1*(1-0.03)</f>
        <v>2.9817314999999997E-2</v>
      </c>
    </row>
    <row r="11" spans="2:13" ht="14.5" thickBot="1">
      <c r="B11" s="10" t="s">
        <v>12</v>
      </c>
      <c r="C11" s="11" t="s">
        <v>12</v>
      </c>
      <c r="D11" s="12" t="s">
        <v>13</v>
      </c>
      <c r="E11" s="12" t="s">
        <v>13</v>
      </c>
      <c r="F11" s="12" t="s">
        <v>12</v>
      </c>
      <c r="G11" s="13">
        <v>0.48199999999999998</v>
      </c>
      <c r="H11" s="13">
        <v>0.48199999999999998</v>
      </c>
      <c r="I11" s="14">
        <f t="shared" si="0"/>
        <v>0</v>
      </c>
      <c r="J11" s="12">
        <v>0.48099999999999998</v>
      </c>
      <c r="K11" s="12">
        <v>0.48099999999999998</v>
      </c>
      <c r="L11" s="12">
        <f t="shared" si="1"/>
        <v>0</v>
      </c>
      <c r="M11" s="12">
        <f>(0.45)*(0.69)*(1-0.01)*(1-0.1)*(0.03)</f>
        <v>8.2996649999999995E-3</v>
      </c>
    </row>
    <row r="12" spans="2:13" ht="14.5" thickBot="1">
      <c r="B12" s="10" t="s">
        <v>12</v>
      </c>
      <c r="C12" s="11" t="s">
        <v>12</v>
      </c>
      <c r="D12" s="12" t="s">
        <v>13</v>
      </c>
      <c r="E12" s="12" t="s">
        <v>13</v>
      </c>
      <c r="F12" s="12" t="s">
        <v>13</v>
      </c>
      <c r="G12" s="13">
        <v>0.45900000000000002</v>
      </c>
      <c r="H12" s="13">
        <v>0.3</v>
      </c>
      <c r="I12" s="14">
        <f t="shared" si="0"/>
        <v>0.15900000000000003</v>
      </c>
      <c r="J12" s="12">
        <v>0.46500000000000002</v>
      </c>
      <c r="K12" s="12">
        <v>0.154</v>
      </c>
      <c r="L12" s="12">
        <f t="shared" si="1"/>
        <v>0.31100000000000005</v>
      </c>
      <c r="M12" s="12">
        <f>(0.45)*(0.69)*(1-0.01)*(1-0.1)*(1-0.03)</f>
        <v>0.26835583499999999</v>
      </c>
    </row>
    <row r="13" spans="2:13" ht="14.5" thickBot="1">
      <c r="B13" s="10" t="s">
        <v>12</v>
      </c>
      <c r="C13" s="11" t="s">
        <v>13</v>
      </c>
      <c r="D13" s="12" t="s">
        <v>12</v>
      </c>
      <c r="E13" s="12" t="s">
        <v>12</v>
      </c>
      <c r="F13" s="12" t="s">
        <v>12</v>
      </c>
      <c r="G13" s="13">
        <v>0.497</v>
      </c>
      <c r="H13" s="13">
        <v>0.496</v>
      </c>
      <c r="I13" s="14">
        <f t="shared" si="0"/>
        <v>1.0000000000000009E-3</v>
      </c>
      <c r="J13" s="12">
        <v>0.49</v>
      </c>
      <c r="K13" s="12">
        <v>0.49</v>
      </c>
      <c r="L13" s="12">
        <f t="shared" si="1"/>
        <v>0</v>
      </c>
      <c r="M13" s="12">
        <f>(0.45)*(1-0.69)*(0.01)*(0.1)*(0.03)</f>
        <v>4.1850000000000014E-6</v>
      </c>
    </row>
    <row r="14" spans="2:13" ht="14.5" thickBot="1">
      <c r="B14" s="10" t="s">
        <v>12</v>
      </c>
      <c r="C14" s="11" t="s">
        <v>13</v>
      </c>
      <c r="D14" s="12" t="s">
        <v>12</v>
      </c>
      <c r="E14" s="12" t="s">
        <v>12</v>
      </c>
      <c r="F14" s="12" t="s">
        <v>13</v>
      </c>
      <c r="G14" s="13">
        <v>0.49399999999999999</v>
      </c>
      <c r="H14" s="13">
        <v>0.49399999999999999</v>
      </c>
      <c r="I14" s="14">
        <f t="shared" si="0"/>
        <v>0</v>
      </c>
      <c r="J14" s="12">
        <v>0.49</v>
      </c>
      <c r="K14" s="12">
        <v>0.48799999999999999</v>
      </c>
      <c r="L14" s="12">
        <f t="shared" si="1"/>
        <v>2.0000000000000018E-3</v>
      </c>
      <c r="M14" s="12">
        <f>(0.45)*(1-0.69)*(0.01)*(0.1)*(1-0.03)</f>
        <v>1.3531500000000006E-4</v>
      </c>
    </row>
    <row r="15" spans="2:13" ht="14.5" thickBot="1">
      <c r="B15" s="10" t="s">
        <v>12</v>
      </c>
      <c r="C15" s="11" t="s">
        <v>13</v>
      </c>
      <c r="D15" s="12" t="s">
        <v>12</v>
      </c>
      <c r="E15" s="12" t="s">
        <v>13</v>
      </c>
      <c r="F15" s="12" t="s">
        <v>12</v>
      </c>
      <c r="G15" s="13">
        <v>0.49399999999999999</v>
      </c>
      <c r="H15" s="13">
        <v>0.49399999999999999</v>
      </c>
      <c r="I15" s="14">
        <f t="shared" si="0"/>
        <v>0</v>
      </c>
      <c r="J15" s="12">
        <v>0.49</v>
      </c>
      <c r="K15" s="12">
        <v>0.49</v>
      </c>
      <c r="L15" s="12">
        <f t="shared" si="1"/>
        <v>0</v>
      </c>
      <c r="M15" s="12">
        <f>(0.45)*(1-0.69)*(0.01)*(1-0.1)*(0.03)</f>
        <v>3.7665000000000006E-5</v>
      </c>
    </row>
    <row r="16" spans="2:13" ht="14.5" thickBot="1">
      <c r="B16" s="10" t="s">
        <v>12</v>
      </c>
      <c r="C16" s="11" t="s">
        <v>13</v>
      </c>
      <c r="D16" s="12" t="s">
        <v>12</v>
      </c>
      <c r="E16" s="12" t="s">
        <v>13</v>
      </c>
      <c r="F16" s="12" t="s">
        <v>13</v>
      </c>
      <c r="G16" s="13">
        <v>0.49199999999999999</v>
      </c>
      <c r="H16" s="13">
        <v>0.46600000000000003</v>
      </c>
      <c r="I16" s="14">
        <f t="shared" si="0"/>
        <v>2.5999999999999968E-2</v>
      </c>
      <c r="J16" s="12">
        <v>0.48899999999999999</v>
      </c>
      <c r="K16" s="12">
        <v>0.45600000000000002</v>
      </c>
      <c r="L16" s="12">
        <f t="shared" si="1"/>
        <v>3.2999999999999974E-2</v>
      </c>
      <c r="M16" s="12">
        <f>(0.45)*(1-0.69)*(0.01)*(1-0.1)*(1-0.03)</f>
        <v>1.2178350000000002E-3</v>
      </c>
    </row>
    <row r="17" spans="2:13" ht="14.5" thickBot="1">
      <c r="B17" s="10" t="s">
        <v>12</v>
      </c>
      <c r="C17" s="11" t="s">
        <v>13</v>
      </c>
      <c r="D17" s="12" t="s">
        <v>13</v>
      </c>
      <c r="E17" s="12" t="s">
        <v>12</v>
      </c>
      <c r="F17" s="12" t="s">
        <v>12</v>
      </c>
      <c r="G17" s="13">
        <v>0.497</v>
      </c>
      <c r="H17" s="13">
        <v>0.496</v>
      </c>
      <c r="I17" s="14">
        <f t="shared" si="0"/>
        <v>1.0000000000000009E-3</v>
      </c>
      <c r="J17" s="12">
        <v>0.49399999999999999</v>
      </c>
      <c r="K17" s="12">
        <v>0.49099999999999999</v>
      </c>
      <c r="L17" s="12">
        <f t="shared" si="1"/>
        <v>3.0000000000000027E-3</v>
      </c>
      <c r="M17" s="12">
        <f>(0.45)*(1-0.69)*(1-0.01)*(0.1)*(0.03)</f>
        <v>4.1431500000000006E-4</v>
      </c>
    </row>
    <row r="18" spans="2:13" ht="14.5" thickBot="1">
      <c r="B18" s="10" t="s">
        <v>12</v>
      </c>
      <c r="C18" s="11" t="s">
        <v>13</v>
      </c>
      <c r="D18" s="12" t="s">
        <v>13</v>
      </c>
      <c r="E18" s="12" t="s">
        <v>12</v>
      </c>
      <c r="F18" s="12" t="s">
        <v>13</v>
      </c>
      <c r="G18" s="13">
        <v>0.49</v>
      </c>
      <c r="H18" s="13">
        <v>0.48399999999999999</v>
      </c>
      <c r="I18" s="14">
        <f t="shared" si="0"/>
        <v>6.0000000000000053E-3</v>
      </c>
      <c r="J18" s="12">
        <v>0.49099999999999999</v>
      </c>
      <c r="K18" s="12">
        <v>0.47799999999999998</v>
      </c>
      <c r="L18" s="12">
        <f t="shared" si="1"/>
        <v>1.3000000000000012E-2</v>
      </c>
      <c r="M18" s="12">
        <f>(0.45)*(1-0.69)*(1-0.01)*(0.1)*(1-0.03)</f>
        <v>1.3396185000000003E-2</v>
      </c>
    </row>
    <row r="19" spans="2:13" ht="14.5" thickBot="1">
      <c r="B19" s="10" t="s">
        <v>12</v>
      </c>
      <c r="C19" s="11" t="s">
        <v>13</v>
      </c>
      <c r="D19" s="12" t="s">
        <v>13</v>
      </c>
      <c r="E19" s="12" t="s">
        <v>13</v>
      </c>
      <c r="F19" s="12" t="s">
        <v>12</v>
      </c>
      <c r="G19" s="13">
        <v>0.49099999999999999</v>
      </c>
      <c r="H19" s="13">
        <v>0.49099999999999999</v>
      </c>
      <c r="I19" s="14">
        <f t="shared" si="0"/>
        <v>0</v>
      </c>
      <c r="J19" s="12">
        <v>0.49</v>
      </c>
      <c r="K19" s="12">
        <v>0.49</v>
      </c>
      <c r="L19" s="12">
        <f t="shared" si="1"/>
        <v>0</v>
      </c>
      <c r="M19" s="12">
        <f>(0.45)*(1-0.69)*(1-0.01)*(1-0.1)*(0.03)</f>
        <v>3.7288350000000007E-3</v>
      </c>
    </row>
    <row r="20" spans="2:13" ht="14.5" thickBot="1">
      <c r="B20" s="10" t="s">
        <v>12</v>
      </c>
      <c r="C20" s="11" t="s">
        <v>13</v>
      </c>
      <c r="D20" s="12" t="s">
        <v>13</v>
      </c>
      <c r="E20" s="12" t="s">
        <v>13</v>
      </c>
      <c r="F20" s="12" t="s">
        <v>13</v>
      </c>
      <c r="G20" s="13">
        <v>0.48699999999999999</v>
      </c>
      <c r="H20" s="13">
        <v>0.35</v>
      </c>
      <c r="I20" s="14">
        <f t="shared" si="0"/>
        <v>0.13700000000000001</v>
      </c>
      <c r="J20" s="12">
        <v>0.48699999999999999</v>
      </c>
      <c r="K20" s="12">
        <v>0.20100000000000001</v>
      </c>
      <c r="L20" s="12">
        <f t="shared" si="1"/>
        <v>0.28599999999999998</v>
      </c>
      <c r="M20" s="12">
        <f>(0.45)*(1-0.69)*(1-0.01)*(1-0.1)*(1-0.03)</f>
        <v>0.12056566500000003</v>
      </c>
    </row>
    <row r="21" spans="2:13" ht="14.5" thickBot="1">
      <c r="B21" s="10" t="s">
        <v>13</v>
      </c>
      <c r="C21" s="11" t="s">
        <v>12</v>
      </c>
      <c r="D21" s="12" t="s">
        <v>12</v>
      </c>
      <c r="E21" s="12" t="s">
        <v>12</v>
      </c>
      <c r="F21" s="12" t="s">
        <v>12</v>
      </c>
      <c r="G21" s="13">
        <v>0.49399999999999999</v>
      </c>
      <c r="H21" s="13">
        <v>0.49299999999999999</v>
      </c>
      <c r="I21" s="14">
        <f t="shared" si="0"/>
        <v>1.0000000000000009E-3</v>
      </c>
      <c r="J21" s="12">
        <v>0.48499999999999999</v>
      </c>
      <c r="K21" s="12">
        <v>0.48399999999999999</v>
      </c>
      <c r="L21" s="12">
        <f t="shared" si="1"/>
        <v>1.0000000000000009E-3</v>
      </c>
      <c r="M21" s="12">
        <f>(1-0.45)*0.69*0.01*0.1*0.03</f>
        <v>1.1385000000000002E-5</v>
      </c>
    </row>
    <row r="22" spans="2:13" ht="14.5" thickBot="1">
      <c r="B22" s="10" t="s">
        <v>13</v>
      </c>
      <c r="C22" s="11" t="s">
        <v>12</v>
      </c>
      <c r="D22" s="12" t="s">
        <v>12</v>
      </c>
      <c r="E22" s="12" t="s">
        <v>12</v>
      </c>
      <c r="F22" s="12" t="s">
        <v>13</v>
      </c>
      <c r="G22" s="13">
        <v>0.48699999999999999</v>
      </c>
      <c r="H22" s="13">
        <v>0.48299999999999998</v>
      </c>
      <c r="I22" s="14">
        <f t="shared" si="0"/>
        <v>4.0000000000000036E-3</v>
      </c>
      <c r="J22" s="12">
        <v>0.47699999999999998</v>
      </c>
      <c r="K22" s="12">
        <v>0.47199999999999998</v>
      </c>
      <c r="L22" s="12">
        <f t="shared" si="1"/>
        <v>5.0000000000000044E-3</v>
      </c>
      <c r="M22" s="12">
        <f>(1-0.45)*(0.69)*(0.01)*(0.1)*(1-0.03)</f>
        <v>3.6811500000000008E-4</v>
      </c>
    </row>
    <row r="23" spans="2:13" ht="14.5" thickBot="1">
      <c r="B23" s="10" t="s">
        <v>13</v>
      </c>
      <c r="C23" s="11" t="s">
        <v>12</v>
      </c>
      <c r="D23" s="12" t="s">
        <v>12</v>
      </c>
      <c r="E23" s="12" t="s">
        <v>13</v>
      </c>
      <c r="F23" s="12" t="s">
        <v>12</v>
      </c>
      <c r="G23" s="13">
        <v>0.48899999999999999</v>
      </c>
      <c r="H23" s="13">
        <v>0.48899999999999999</v>
      </c>
      <c r="I23" s="14">
        <f t="shared" si="0"/>
        <v>0</v>
      </c>
      <c r="J23" s="12">
        <v>0.48399999999999999</v>
      </c>
      <c r="K23" s="12">
        <v>0.48399999999999999</v>
      </c>
      <c r="L23" s="12">
        <f t="shared" si="1"/>
        <v>0</v>
      </c>
      <c r="M23" s="12">
        <f>(1-0.45)*(0.69)*(0.01)*(1-0.1)*(0.03)</f>
        <v>1.02465E-4</v>
      </c>
    </row>
    <row r="24" spans="2:13" ht="14.5" thickBot="1">
      <c r="B24" s="10" t="s">
        <v>13</v>
      </c>
      <c r="C24" s="11" t="s">
        <v>12</v>
      </c>
      <c r="D24" s="12" t="s">
        <v>12</v>
      </c>
      <c r="E24" s="12" t="s">
        <v>13</v>
      </c>
      <c r="F24" s="12" t="s">
        <v>13</v>
      </c>
      <c r="G24" s="13">
        <v>0.47499999999999998</v>
      </c>
      <c r="H24" s="13">
        <v>0.45700000000000002</v>
      </c>
      <c r="I24" s="14">
        <f t="shared" si="0"/>
        <v>1.799999999999996E-2</v>
      </c>
      <c r="J24" s="12">
        <v>0.46899999999999997</v>
      </c>
      <c r="K24" s="12">
        <v>0.44600000000000001</v>
      </c>
      <c r="L24" s="12">
        <f t="shared" si="1"/>
        <v>2.2999999999999965E-2</v>
      </c>
      <c r="M24" s="12">
        <f>(1-0.45)*(0.69)*(0.01)*(1-0.1)*(1-0.03)</f>
        <v>3.3130350000000002E-3</v>
      </c>
    </row>
    <row r="25" spans="2:13" ht="14.5" thickBot="1">
      <c r="B25" s="10" t="s">
        <v>13</v>
      </c>
      <c r="C25" s="11" t="s">
        <v>12</v>
      </c>
      <c r="D25" s="12" t="s">
        <v>13</v>
      </c>
      <c r="E25" s="12" t="s">
        <v>12</v>
      </c>
      <c r="F25" s="12" t="s">
        <v>12</v>
      </c>
      <c r="G25" s="13">
        <v>0.49099999999999999</v>
      </c>
      <c r="H25" s="13">
        <v>0.495</v>
      </c>
      <c r="I25" s="14">
        <f t="shared" si="0"/>
        <v>-4.0000000000000036E-3</v>
      </c>
      <c r="J25" s="12">
        <v>0.48499999999999999</v>
      </c>
      <c r="K25" s="12">
        <v>0.49</v>
      </c>
      <c r="L25" s="12">
        <f t="shared" si="1"/>
        <v>-5.0000000000000044E-3</v>
      </c>
      <c r="M25" s="12">
        <f>(1-0.45)*(0.69)*(1-0.01)*(0.1)*(0.03)</f>
        <v>1.1271150000000001E-3</v>
      </c>
    </row>
    <row r="26" spans="2:13" ht="14.5" thickBot="1">
      <c r="B26" s="10" t="s">
        <v>13</v>
      </c>
      <c r="C26" s="11" t="s">
        <v>12</v>
      </c>
      <c r="D26" s="12" t="s">
        <v>13</v>
      </c>
      <c r="E26" s="12" t="s">
        <v>12</v>
      </c>
      <c r="F26" s="12" t="s">
        <v>13</v>
      </c>
      <c r="G26" s="13">
        <v>0.46899999999999997</v>
      </c>
      <c r="H26" s="13">
        <v>0.44500000000000001</v>
      </c>
      <c r="I26" s="14">
        <f t="shared" si="0"/>
        <v>2.3999999999999966E-2</v>
      </c>
      <c r="J26" s="12">
        <v>0.46</v>
      </c>
      <c r="K26" s="12">
        <v>0.434</v>
      </c>
      <c r="L26" s="12">
        <f t="shared" si="1"/>
        <v>2.6000000000000023E-2</v>
      </c>
      <c r="M26" s="12">
        <f>(1-0.45)*(0.69)*(1-0.01)*(0.1)*(1-0.03)</f>
        <v>3.6443385000000009E-2</v>
      </c>
    </row>
    <row r="27" spans="2:13" ht="14.5" thickBot="1">
      <c r="B27" s="10" t="s">
        <v>13</v>
      </c>
      <c r="C27" s="11" t="s">
        <v>12</v>
      </c>
      <c r="D27" s="12" t="s">
        <v>13</v>
      </c>
      <c r="E27" s="12" t="s">
        <v>13</v>
      </c>
      <c r="F27" s="12" t="s">
        <v>12</v>
      </c>
      <c r="G27" s="13">
        <v>0.48599999999999999</v>
      </c>
      <c r="H27" s="13">
        <v>0.48599999999999999</v>
      </c>
      <c r="I27" s="14">
        <f>G27-H27</f>
        <v>0</v>
      </c>
      <c r="J27" s="12">
        <v>0.48399999999999999</v>
      </c>
      <c r="K27" s="12">
        <v>0.48399999999999999</v>
      </c>
      <c r="L27" s="12">
        <f t="shared" si="1"/>
        <v>0</v>
      </c>
      <c r="M27" s="12">
        <f>(1-0.45)*(0.69)*(1-0.01)*(1-0.1)*(0.03)</f>
        <v>1.0144034999999999E-2</v>
      </c>
    </row>
    <row r="28" spans="2:13" ht="14.5" thickBot="1">
      <c r="B28" s="10" t="s">
        <v>13</v>
      </c>
      <c r="C28" s="11" t="s">
        <v>12</v>
      </c>
      <c r="D28" s="12" t="s">
        <v>13</v>
      </c>
      <c r="E28" s="12" t="s">
        <v>13</v>
      </c>
      <c r="F28" s="12" t="s">
        <v>13</v>
      </c>
      <c r="G28" s="13">
        <v>0.47</v>
      </c>
      <c r="H28" s="13">
        <v>0.29699999999999999</v>
      </c>
      <c r="I28" s="14">
        <f t="shared" si="0"/>
        <v>0.17299999999999999</v>
      </c>
      <c r="J28" s="12">
        <v>0.46899999999999997</v>
      </c>
      <c r="K28" s="12">
        <v>0.115</v>
      </c>
      <c r="L28" s="12">
        <f t="shared" si="1"/>
        <v>0.35399999999999998</v>
      </c>
      <c r="M28" s="12">
        <f>(1-0.45)*(0.69)*(1-0.01)*(1-0.1)*(1-0.03)</f>
        <v>0.32799046500000001</v>
      </c>
    </row>
    <row r="29" spans="2:13" ht="14.5" thickBot="1">
      <c r="B29" s="10" t="s">
        <v>13</v>
      </c>
      <c r="C29" s="11" t="s">
        <v>13</v>
      </c>
      <c r="D29" s="12" t="s">
        <v>12</v>
      </c>
      <c r="E29" s="12" t="s">
        <v>12</v>
      </c>
      <c r="F29" s="12" t="s">
        <v>12</v>
      </c>
      <c r="G29" s="13">
        <v>0.497</v>
      </c>
      <c r="H29" s="13">
        <v>0.497</v>
      </c>
      <c r="I29" s="14">
        <f t="shared" si="0"/>
        <v>0</v>
      </c>
      <c r="J29" s="12">
        <v>0.49299999999999999</v>
      </c>
      <c r="K29" s="12">
        <v>0.49299999999999999</v>
      </c>
      <c r="L29" s="12">
        <f t="shared" si="1"/>
        <v>0</v>
      </c>
      <c r="M29" s="12">
        <f>(1-0.45)*(1-0.69)*(0.01)*(0.1)*(0.03)</f>
        <v>5.115000000000001E-6</v>
      </c>
    </row>
    <row r="30" spans="2:13" ht="14.5" thickBot="1">
      <c r="B30" s="10" t="s">
        <v>13</v>
      </c>
      <c r="C30" s="11" t="s">
        <v>13</v>
      </c>
      <c r="D30" s="12" t="s">
        <v>12</v>
      </c>
      <c r="E30" s="12" t="s">
        <v>12</v>
      </c>
      <c r="F30" s="12" t="s">
        <v>13</v>
      </c>
      <c r="G30" s="13">
        <v>0.49199999999999999</v>
      </c>
      <c r="H30" s="13">
        <v>0.49199999999999999</v>
      </c>
      <c r="I30" s="14">
        <f t="shared" si="0"/>
        <v>0</v>
      </c>
      <c r="J30" s="12">
        <v>0.48499999999999999</v>
      </c>
      <c r="K30" s="12">
        <v>0.48399999999999999</v>
      </c>
      <c r="L30" s="12">
        <f t="shared" si="1"/>
        <v>1.0000000000000009E-3</v>
      </c>
      <c r="M30" s="12">
        <f>(1-0.45)*(1-0.69)*(0.01)*(0.1)*(1-0.03)</f>
        <v>1.6538500000000004E-4</v>
      </c>
    </row>
    <row r="31" spans="2:13" ht="14.5" thickBot="1">
      <c r="B31" s="10" t="s">
        <v>13</v>
      </c>
      <c r="C31" s="11" t="s">
        <v>13</v>
      </c>
      <c r="D31" s="12" t="s">
        <v>12</v>
      </c>
      <c r="E31" s="12" t="s">
        <v>13</v>
      </c>
      <c r="F31" s="12" t="s">
        <v>12</v>
      </c>
      <c r="G31" s="13">
        <v>0.495</v>
      </c>
      <c r="H31" s="13">
        <v>0.495</v>
      </c>
      <c r="I31" s="14">
        <f t="shared" si="0"/>
        <v>0</v>
      </c>
      <c r="J31" s="12">
        <v>0.49299999999999999</v>
      </c>
      <c r="K31" s="12">
        <v>0.49299999999999999</v>
      </c>
      <c r="L31" s="12">
        <f t="shared" si="1"/>
        <v>0</v>
      </c>
      <c r="M31" s="12">
        <f>(1-0.45)*(1-0.69)*(0.01)*(1-0.1)*(0.03)</f>
        <v>4.6035000000000009E-5</v>
      </c>
    </row>
    <row r="32" spans="2:13" ht="14.5" thickBot="1">
      <c r="B32" s="10" t="s">
        <v>13</v>
      </c>
      <c r="C32" s="11" t="s">
        <v>13</v>
      </c>
      <c r="D32" s="12" t="s">
        <v>12</v>
      </c>
      <c r="E32" s="12" t="s">
        <v>13</v>
      </c>
      <c r="F32" s="12" t="s">
        <v>13</v>
      </c>
      <c r="G32" s="13">
        <v>0.48899999999999999</v>
      </c>
      <c r="H32" s="13">
        <v>0.46300000000000002</v>
      </c>
      <c r="I32" s="14">
        <f t="shared" si="0"/>
        <v>2.5999999999999968E-2</v>
      </c>
      <c r="J32" s="12">
        <v>0.48499999999999999</v>
      </c>
      <c r="K32" s="12">
        <v>0.45</v>
      </c>
      <c r="L32" s="12">
        <f t="shared" si="1"/>
        <v>3.4999999999999976E-2</v>
      </c>
      <c r="M32" s="12">
        <f>(1-0.45)*(1-0.69)*(0.01)*(1-0.1)*(1-0.03)</f>
        <v>1.4884650000000002E-3</v>
      </c>
    </row>
    <row r="33" spans="1:13" ht="14.5" thickBot="1">
      <c r="B33" s="10" t="s">
        <v>13</v>
      </c>
      <c r="C33" s="11" t="s">
        <v>13</v>
      </c>
      <c r="D33" s="12" t="s">
        <v>13</v>
      </c>
      <c r="E33" s="12" t="s">
        <v>12</v>
      </c>
      <c r="F33" s="12" t="s">
        <v>12</v>
      </c>
      <c r="G33" s="13">
        <v>0.498</v>
      </c>
      <c r="H33" s="13">
        <v>0.495</v>
      </c>
      <c r="I33" s="14">
        <f t="shared" si="0"/>
        <v>3.0000000000000027E-3</v>
      </c>
      <c r="J33" s="12">
        <v>0.497</v>
      </c>
      <c r="K33" s="12">
        <v>0.49299999999999999</v>
      </c>
      <c r="L33" s="12">
        <f t="shared" si="1"/>
        <v>4.0000000000000036E-3</v>
      </c>
      <c r="M33" s="12">
        <f>(1-0.45)*(1-0.69)*(1-0.01)*(0.1)*(0.03)</f>
        <v>5.0638500000000004E-4</v>
      </c>
    </row>
    <row r="34" spans="1:13" ht="14.5" thickBot="1">
      <c r="B34" s="10" t="s">
        <v>13</v>
      </c>
      <c r="C34" s="11" t="s">
        <v>13</v>
      </c>
      <c r="D34" s="12" t="s">
        <v>13</v>
      </c>
      <c r="E34" s="12" t="s">
        <v>12</v>
      </c>
      <c r="F34" s="12" t="s">
        <v>13</v>
      </c>
      <c r="G34" s="13">
        <v>0.48399999999999999</v>
      </c>
      <c r="H34" s="13">
        <v>0.48</v>
      </c>
      <c r="I34" s="14">
        <f t="shared" si="0"/>
        <v>4.0000000000000036E-3</v>
      </c>
      <c r="J34" s="12">
        <v>0.49299999999999999</v>
      </c>
      <c r="K34" s="12">
        <v>0.49299999999999999</v>
      </c>
      <c r="L34" s="12">
        <f t="shared" si="1"/>
        <v>0</v>
      </c>
      <c r="M34" s="12">
        <f>(1-0.45)*(1-0.69)*(1-0.01)*(0.1)*(1-0.03)</f>
        <v>1.6373115000000001E-2</v>
      </c>
    </row>
    <row r="35" spans="1:13" ht="14.5" thickBot="1">
      <c r="B35" s="10" t="s">
        <v>13</v>
      </c>
      <c r="C35" s="11" t="s">
        <v>13</v>
      </c>
      <c r="D35" s="12" t="s">
        <v>13</v>
      </c>
      <c r="E35" s="12" t="s">
        <v>13</v>
      </c>
      <c r="F35" s="12" t="s">
        <v>12</v>
      </c>
      <c r="G35" s="13">
        <v>0.49399999999999999</v>
      </c>
      <c r="H35" s="13">
        <v>0.49399999999999999</v>
      </c>
      <c r="I35" s="14">
        <f t="shared" si="0"/>
        <v>0</v>
      </c>
      <c r="J35" s="12">
        <v>0.49299999999999999</v>
      </c>
      <c r="K35" s="12">
        <v>0.49299999999999999</v>
      </c>
      <c r="L35" s="12">
        <f t="shared" si="1"/>
        <v>0</v>
      </c>
      <c r="M35" s="12">
        <f>(1-0.45)*(1-0.69)*(1-0.01)*(1-0.1)*(0.03)</f>
        <v>4.557465000000001E-3</v>
      </c>
    </row>
    <row r="36" spans="1:13" ht="14.5" thickBot="1">
      <c r="B36" s="10" t="s">
        <v>13</v>
      </c>
      <c r="C36" s="11" t="s">
        <v>13</v>
      </c>
      <c r="D36" s="12" t="s">
        <v>13</v>
      </c>
      <c r="E36" s="12" t="s">
        <v>13</v>
      </c>
      <c r="F36" s="12" t="s">
        <v>13</v>
      </c>
      <c r="G36" s="13">
        <v>0.46800000000000003</v>
      </c>
      <c r="H36" s="13">
        <v>0.313</v>
      </c>
      <c r="I36" s="14">
        <f t="shared" si="0"/>
        <v>0.15500000000000003</v>
      </c>
      <c r="J36" s="12">
        <v>0.46800000000000003</v>
      </c>
      <c r="K36" s="12">
        <v>0.121</v>
      </c>
      <c r="L36" s="12">
        <f t="shared" si="1"/>
        <v>0.34700000000000003</v>
      </c>
      <c r="M36" s="12">
        <f>(1-0.45)*(1-0.69)*(1-0.01)*(1-0.1)*(1-0.03)</f>
        <v>0.14735803500000003</v>
      </c>
    </row>
    <row r="37" spans="1:13" ht="14.5" thickBot="1">
      <c r="A37" t="s">
        <v>15</v>
      </c>
      <c r="B37" s="15">
        <v>0.45</v>
      </c>
      <c r="C37" s="16">
        <v>0.69</v>
      </c>
      <c r="D37" s="17">
        <v>0.01</v>
      </c>
      <c r="E37" s="17">
        <v>0.1</v>
      </c>
      <c r="F37" s="17">
        <v>0.03</v>
      </c>
      <c r="G37" s="15"/>
      <c r="H37" s="16"/>
      <c r="I37" s="17">
        <f>SUMPRODUCT(I5:I36,M5:M36)</f>
        <v>0.14066572794000001</v>
      </c>
      <c r="J37" s="17"/>
      <c r="K37" s="17"/>
      <c r="L37" s="15">
        <f>SUMPRODUCT(L5:L36,M5:M36)</f>
        <v>0.28779889103500006</v>
      </c>
      <c r="M37" s="16">
        <f>SUM(M5:M36)</f>
        <v>1.0000000000000002</v>
      </c>
    </row>
    <row r="39" spans="1:13">
      <c r="I39" s="26" t="s">
        <v>16</v>
      </c>
      <c r="J39" s="26"/>
      <c r="K39" s="26"/>
      <c r="L39">
        <f>L37-I37</f>
        <v>0.14713316309500005</v>
      </c>
    </row>
    <row r="40" spans="1:13">
      <c r="I40" s="26" t="s">
        <v>17</v>
      </c>
      <c r="J40" s="26"/>
      <c r="K40" s="26"/>
      <c r="L40" s="25">
        <f>L39/L37</f>
        <v>0.51123603209821522</v>
      </c>
      <c r="M40" s="18"/>
    </row>
  </sheetData>
  <mergeCells count="10">
    <mergeCell ref="I40:K40"/>
    <mergeCell ref="I39:K39"/>
    <mergeCell ref="L2:L4"/>
    <mergeCell ref="M2:M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Kyung Hee</dc:creator>
  <cp:lastModifiedBy>Farrokh Alemi</cp:lastModifiedBy>
  <dcterms:created xsi:type="dcterms:W3CDTF">2024-02-29T04:08:06Z</dcterms:created>
  <dcterms:modified xsi:type="dcterms:W3CDTF">2024-03-04T18:38:57Z</dcterms:modified>
</cp:coreProperties>
</file>