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150" windowWidth="24240" windowHeight="12075" firstSheet="2" activeTab="2"/>
  </bookViews>
  <sheets>
    <sheet name="Match case control" sheetId="1" r:id="rId1"/>
    <sheet name="Time in " sheetId="2" r:id="rId2"/>
    <sheet name="Survival" sheetId="5" r:id="rId3"/>
  </sheets>
  <calcPr calcId="125725"/>
</workbook>
</file>

<file path=xl/calcChain.xml><?xml version="1.0" encoding="utf-8"?>
<calcChain xmlns="http://schemas.openxmlformats.org/spreadsheetml/2006/main">
  <c r="L4" i="5"/>
  <c r="L5"/>
  <c r="D18" s="1"/>
  <c r="L6"/>
  <c r="L7"/>
  <c r="L8"/>
  <c r="L9"/>
  <c r="L10"/>
  <c r="L11"/>
  <c r="L3"/>
  <c r="D17" s="1"/>
  <c r="H6"/>
  <c r="H7"/>
  <c r="H8"/>
  <c r="H9"/>
  <c r="H10"/>
  <c r="H11"/>
  <c r="H5"/>
  <c r="H3"/>
  <c r="J3" s="1"/>
  <c r="K3" s="1"/>
  <c r="H4"/>
  <c r="G3"/>
  <c r="G4"/>
  <c r="I3"/>
  <c r="G5"/>
  <c r="G6"/>
  <c r="G7"/>
  <c r="G8"/>
  <c r="G9"/>
  <c r="G10"/>
  <c r="G11"/>
  <c r="G21"/>
  <c r="F21"/>
  <c r="C16"/>
  <c r="I4"/>
  <c r="I5"/>
  <c r="I6"/>
  <c r="I7"/>
  <c r="I8"/>
  <c r="I9"/>
  <c r="I10"/>
  <c r="I11"/>
  <c r="J4" l="1"/>
  <c r="K4" s="1"/>
  <c r="D25" s="1"/>
  <c r="D16"/>
  <c r="D19"/>
  <c r="C17"/>
  <c r="E17" s="1"/>
  <c r="F17" s="1"/>
  <c r="J10"/>
  <c r="K10" s="1"/>
  <c r="J6"/>
  <c r="K6" s="1"/>
  <c r="J8"/>
  <c r="K8" s="1"/>
  <c r="J5"/>
  <c r="K5" s="1"/>
  <c r="J11"/>
  <c r="K11" s="1"/>
  <c r="J9"/>
  <c r="K9" s="1"/>
  <c r="J7"/>
  <c r="K7" s="1"/>
  <c r="E16"/>
  <c r="F16" s="1"/>
  <c r="G16" s="1"/>
  <c r="D24" l="1"/>
  <c r="D23"/>
  <c r="D22"/>
  <c r="C22"/>
  <c r="C18"/>
  <c r="G17"/>
  <c r="C23" l="1"/>
  <c r="E18"/>
  <c r="F18" s="1"/>
  <c r="G18" s="1"/>
  <c r="E22"/>
  <c r="F22" s="1"/>
  <c r="G22" s="1"/>
  <c r="C19"/>
  <c r="E19" s="1"/>
  <c r="F19" s="1"/>
  <c r="C24"/>
  <c r="E23"/>
  <c r="F23" s="1"/>
  <c r="G23" s="1"/>
  <c r="H19" i="2"/>
  <c r="H8"/>
  <c r="I8" s="1"/>
  <c r="H9"/>
  <c r="H10"/>
  <c r="H11"/>
  <c r="H12"/>
  <c r="I12" s="1"/>
  <c r="H13"/>
  <c r="I13" s="1"/>
  <c r="H14"/>
  <c r="H15"/>
  <c r="H7"/>
  <c r="I7" s="1"/>
  <c r="G8"/>
  <c r="G9"/>
  <c r="G10"/>
  <c r="G11"/>
  <c r="G12"/>
  <c r="G13"/>
  <c r="G14"/>
  <c r="G15"/>
  <c r="G16"/>
  <c r="G7"/>
  <c r="C8"/>
  <c r="I9"/>
  <c r="I10"/>
  <c r="I11"/>
  <c r="I14"/>
  <c r="I15"/>
  <c r="I16"/>
  <c r="C14"/>
  <c r="C12"/>
  <c r="C10"/>
  <c r="G19" i="5" l="1"/>
  <c r="E24"/>
  <c r="F24" s="1"/>
  <c r="G24" s="1"/>
  <c r="C25"/>
  <c r="E25" s="1"/>
  <c r="F25" s="1"/>
  <c r="B28" i="1"/>
  <c r="B27"/>
  <c r="B26"/>
  <c r="J24"/>
  <c r="I24"/>
  <c r="J23"/>
  <c r="I23"/>
  <c r="K7"/>
  <c r="K6"/>
  <c r="K5"/>
  <c r="K4"/>
  <c r="J5"/>
  <c r="J4"/>
  <c r="G25" i="5" l="1"/>
  <c r="K19" i="1"/>
  <c r="J19"/>
  <c r="K18"/>
  <c r="J18"/>
  <c r="E14"/>
  <c r="H18" i="2" l="1"/>
  <c r="I18"/>
</calcChain>
</file>

<file path=xl/sharedStrings.xml><?xml version="1.0" encoding="utf-8"?>
<sst xmlns="http://schemas.openxmlformats.org/spreadsheetml/2006/main" count="98" uniqueCount="68">
  <si>
    <t>Patient ID</t>
  </si>
  <si>
    <t>Case</t>
  </si>
  <si>
    <t>Age</t>
  </si>
  <si>
    <t>Outcome</t>
  </si>
  <si>
    <t>Random Number</t>
  </si>
  <si>
    <t>Control</t>
  </si>
  <si>
    <t>Received Program</t>
  </si>
  <si>
    <t>Yes</t>
  </si>
  <si>
    <t>No</t>
  </si>
  <si>
    <t>Number of Falls</t>
  </si>
  <si>
    <t>Standard Deviation</t>
  </si>
  <si>
    <t>In Observation Period</t>
  </si>
  <si>
    <t>In Follow-up Period</t>
  </si>
  <si>
    <t>Number</t>
  </si>
  <si>
    <t>Mean</t>
  </si>
  <si>
    <t>Standard deviation</t>
  </si>
  <si>
    <t>t statistic</t>
  </si>
  <si>
    <t>Cases</t>
  </si>
  <si>
    <t>Controls</t>
  </si>
  <si>
    <t>t-Test: Two-Sample Assuming Equal Variances</t>
  </si>
  <si>
    <t>Variance</t>
  </si>
  <si>
    <t>Observations</t>
  </si>
  <si>
    <t>Pooled Variance</t>
  </si>
  <si>
    <t>Hypothesized Mean Difference</t>
  </si>
  <si>
    <t>df</t>
  </si>
  <si>
    <t>t Stat</t>
  </si>
  <si>
    <t>P(T&lt;=t) one-tail</t>
  </si>
  <si>
    <t>t Critical one-tail</t>
  </si>
  <si>
    <t>P(T&lt;=t) two-tail</t>
  </si>
  <si>
    <t>t Critical two-tail</t>
  </si>
  <si>
    <t>Before</t>
  </si>
  <si>
    <t>After</t>
  </si>
  <si>
    <t>BP</t>
  </si>
  <si>
    <t>Days Since Enrollment</t>
  </si>
  <si>
    <t>Lower</t>
  </si>
  <si>
    <t xml:space="preserve">Upper </t>
  </si>
  <si>
    <t>Total</t>
  </si>
  <si>
    <t>L=</t>
  </si>
  <si>
    <t>Variance=</t>
  </si>
  <si>
    <t>Upper Limit</t>
  </si>
  <si>
    <t>Lower Limit</t>
  </si>
  <si>
    <t>Total Days in Range</t>
  </si>
  <si>
    <t>Therapeutic Range</t>
  </si>
  <si>
    <t>Percent Days in Therapeutic Range</t>
  </si>
  <si>
    <t>Days in Range till Next</t>
  </si>
  <si>
    <t>BP at Start of in Range</t>
  </si>
  <si>
    <t>Unknown Days &gt; 2*Max Days Apart</t>
  </si>
  <si>
    <t>In Range till Next</t>
  </si>
  <si>
    <t>ID</t>
  </si>
  <si>
    <t>At risk</t>
  </si>
  <si>
    <t>1st Fall</t>
  </si>
  <si>
    <t>Day</t>
  </si>
  <si>
    <t>Without Fall</t>
  </si>
  <si>
    <t>Case?</t>
  </si>
  <si>
    <t>Follow-up</t>
  </si>
  <si>
    <t>Random</t>
  </si>
  <si>
    <t>Possible Match to 1</t>
  </si>
  <si>
    <t>Possible Match to 3</t>
  </si>
  <si>
    <t>Obs Period</t>
  </si>
  <si>
    <t>Match to Case 1</t>
  </si>
  <si>
    <t>Match to Case 3</t>
  </si>
  <si>
    <t>Number with 1st Fall</t>
  </si>
  <si>
    <t>Number Without Fall</t>
  </si>
  <si>
    <t>p( no fall | not fallen so far)</t>
  </si>
  <si>
    <t>Percent never fallen</t>
  </si>
  <si>
    <t>Data are shown  in color, calculations in white</t>
  </si>
  <si>
    <t>Falls for Controls</t>
  </si>
  <si>
    <t>Falls for Cases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</si>
</sst>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4"/>
      <color theme="1"/>
      <name val="Times New Roman"/>
      <family val="1"/>
    </font>
    <font>
      <sz val="12"/>
      <color theme="1"/>
      <name val="Calibri"/>
      <family val="2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</fills>
  <borders count="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7" applyNumberFormat="0" applyAlignment="0" applyProtection="0"/>
  </cellStyleXfs>
  <cellXfs count="44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wrapText="1"/>
    </xf>
    <xf numFmtId="2" fontId="0" fillId="0" borderId="0" xfId="0" applyNumberFormat="1"/>
    <xf numFmtId="2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0" fontId="0" fillId="0" borderId="0" xfId="0" applyFill="1" applyBorder="1" applyAlignment="1"/>
    <xf numFmtId="0" fontId="0" fillId="0" borderId="1" xfId="0" applyFill="1" applyBorder="1" applyAlignment="1"/>
    <xf numFmtId="0" fontId="3" fillId="0" borderId="2" xfId="0" applyFont="1" applyFill="1" applyBorder="1" applyAlignment="1">
      <alignment horizontal="center"/>
    </xf>
    <xf numFmtId="2" fontId="0" fillId="0" borderId="0" xfId="0" applyNumberFormat="1" applyFill="1" applyBorder="1" applyAlignment="1"/>
    <xf numFmtId="2" fontId="0" fillId="0" borderId="1" xfId="0" applyNumberFormat="1" applyFill="1" applyBorder="1" applyAlignment="1"/>
    <xf numFmtId="9" fontId="0" fillId="0" borderId="0" xfId="1" applyFont="1"/>
    <xf numFmtId="9" fontId="0" fillId="0" borderId="0" xfId="1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8" fillId="2" borderId="0" xfId="2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0" fillId="4" borderId="7" xfId="4" applyAlignment="1">
      <alignment horizontal="center"/>
    </xf>
    <xf numFmtId="2" fontId="10" fillId="4" borderId="7" xfId="4" applyNumberFormat="1" applyAlignment="1">
      <alignment horizontal="center"/>
    </xf>
    <xf numFmtId="0" fontId="9" fillId="3" borderId="7" xfId="3" applyBorder="1" applyAlignment="1">
      <alignment horizontal="center"/>
    </xf>
    <xf numFmtId="2" fontId="9" fillId="3" borderId="7" xfId="3" applyNumberForma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/>
    </xf>
    <xf numFmtId="0" fontId="10" fillId="4" borderId="7" xfId="4" applyAlignment="1">
      <alignment horizontal="center"/>
    </xf>
    <xf numFmtId="0" fontId="0" fillId="0" borderId="0" xfId="0" applyAlignment="1">
      <alignment horizontal="center" wrapText="1"/>
    </xf>
    <xf numFmtId="0" fontId="2" fillId="0" borderId="0" xfId="0" applyFont="1" applyAlignment="1">
      <alignment vertical="center"/>
    </xf>
    <xf numFmtId="0" fontId="10" fillId="4" borderId="7" xfId="4" applyAlignment="1">
      <alignment horizontal="center" wrapText="1"/>
    </xf>
    <xf numFmtId="0" fontId="11" fillId="0" borderId="0" xfId="0" applyFont="1" applyAlignment="1"/>
    <xf numFmtId="0" fontId="2" fillId="0" borderId="0" xfId="0" applyFont="1" applyAlignment="1"/>
    <xf numFmtId="0" fontId="0" fillId="0" borderId="0" xfId="0" applyFont="1" applyAlignment="1">
      <alignment horizontal="center" wrapText="1"/>
    </xf>
    <xf numFmtId="0" fontId="0" fillId="0" borderId="0" xfId="0" applyFont="1"/>
    <xf numFmtId="0" fontId="11" fillId="0" borderId="0" xfId="0" applyFont="1" applyAlignment="1">
      <alignment horizontal="center" vertical="top" wrapText="1"/>
    </xf>
  </cellXfs>
  <cellStyles count="5">
    <cellStyle name="Bad" xfId="2" builtinId="27"/>
    <cellStyle name="Input" xfId="4" builtinId="20"/>
    <cellStyle name="Neutral" xfId="3" builtinId="28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lineChart>
        <c:grouping val="standard"/>
        <c:ser>
          <c:idx val="0"/>
          <c:order val="0"/>
          <c:tx>
            <c:strRef>
              <c:f>'Match case control'!$H$23</c:f>
              <c:strCache>
                <c:ptCount val="1"/>
                <c:pt idx="0">
                  <c:v>Cases</c:v>
                </c:pt>
              </c:strCache>
            </c:strRef>
          </c:tx>
          <c:cat>
            <c:strRef>
              <c:f>'Match case control'!$I$22:$J$22</c:f>
              <c:strCache>
                <c:ptCount val="2"/>
                <c:pt idx="0">
                  <c:v>Before</c:v>
                </c:pt>
                <c:pt idx="1">
                  <c:v>After</c:v>
                </c:pt>
              </c:strCache>
            </c:strRef>
          </c:cat>
          <c:val>
            <c:numRef>
              <c:f>'Match case control'!$I$23:$J$23</c:f>
              <c:numCache>
                <c:formatCode>0%</c:formatCode>
                <c:ptCount val="2"/>
                <c:pt idx="0">
                  <c:v>0.5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'Match case control'!$H$24</c:f>
              <c:strCache>
                <c:ptCount val="1"/>
                <c:pt idx="0">
                  <c:v>Controls</c:v>
                </c:pt>
              </c:strCache>
            </c:strRef>
          </c:tx>
          <c:cat>
            <c:strRef>
              <c:f>'Match case control'!$I$22:$J$22</c:f>
              <c:strCache>
                <c:ptCount val="2"/>
                <c:pt idx="0">
                  <c:v>Before</c:v>
                </c:pt>
                <c:pt idx="1">
                  <c:v>After</c:v>
                </c:pt>
              </c:strCache>
            </c:strRef>
          </c:cat>
          <c:val>
            <c:numRef>
              <c:f>'Match case control'!$I$24:$J$24</c:f>
              <c:numCache>
                <c:formatCode>0%</c:formatCode>
                <c:ptCount val="2"/>
                <c:pt idx="0">
                  <c:v>0.5</c:v>
                </c:pt>
                <c:pt idx="1">
                  <c:v>0.25</c:v>
                </c:pt>
              </c:numCache>
            </c:numRef>
          </c:val>
        </c:ser>
        <c:marker val="1"/>
        <c:axId val="91800704"/>
        <c:axId val="91802240"/>
      </c:lineChart>
      <c:catAx>
        <c:axId val="91800704"/>
        <c:scaling>
          <c:orientation val="minMax"/>
        </c:scaling>
        <c:axPos val="b"/>
        <c:tickLblPos val="nextTo"/>
        <c:crossAx val="91802240"/>
        <c:crosses val="autoZero"/>
        <c:auto val="1"/>
        <c:lblAlgn val="ctr"/>
        <c:lblOffset val="100"/>
      </c:catAx>
      <c:valAx>
        <c:axId val="91802240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Percent FaPatients with Falls</a:t>
                </a:r>
              </a:p>
            </c:rich>
          </c:tx>
        </c:title>
        <c:numFmt formatCode="0%" sourceLinked="1"/>
        <c:tickLblPos val="nextTo"/>
        <c:crossAx val="91800704"/>
        <c:crosses val="autoZero"/>
        <c:crossBetween val="between"/>
      </c:valAx>
    </c:plotArea>
    <c:legend>
      <c:legendPos val="r"/>
    </c:legend>
    <c:plotVisOnly val="1"/>
    <c:dispBlanksAs val="gap"/>
  </c:chart>
  <c:txPr>
    <a:bodyPr/>
    <a:lstStyle/>
    <a:p>
      <a:pPr>
        <a:defRPr sz="1200" b="1"/>
      </a:pPr>
      <a:endParaRPr lang="en-U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lineChart>
        <c:grouping val="standard"/>
        <c:ser>
          <c:idx val="1"/>
          <c:order val="0"/>
          <c:tx>
            <c:strRef>
              <c:f>'Time in '!$D$3</c:f>
              <c:strCache>
                <c:ptCount val="1"/>
                <c:pt idx="0">
                  <c:v>BP</c:v>
                </c:pt>
              </c:strCache>
            </c:strRef>
          </c:tx>
          <c:spPr>
            <a:ln>
              <a:noFill/>
            </a:ln>
          </c:spPr>
          <c:val>
            <c:numRef>
              <c:f>'Time in '!$D$7:$D$15</c:f>
              <c:numCache>
                <c:formatCode>General</c:formatCode>
                <c:ptCount val="9"/>
                <c:pt idx="0">
                  <c:v>125</c:v>
                </c:pt>
                <c:pt idx="1">
                  <c:v>140</c:v>
                </c:pt>
                <c:pt idx="2">
                  <c:v>150</c:v>
                </c:pt>
                <c:pt idx="3">
                  <c:v>140</c:v>
                </c:pt>
                <c:pt idx="4">
                  <c:v>130</c:v>
                </c:pt>
                <c:pt idx="5">
                  <c:v>120</c:v>
                </c:pt>
                <c:pt idx="6">
                  <c:v>110</c:v>
                </c:pt>
                <c:pt idx="7">
                  <c:v>120</c:v>
                </c:pt>
                <c:pt idx="8">
                  <c:v>130</c:v>
                </c:pt>
              </c:numCache>
            </c:numRef>
          </c:val>
        </c:ser>
        <c:ser>
          <c:idx val="2"/>
          <c:order val="1"/>
          <c:tx>
            <c:strRef>
              <c:f>'Time in '!$E$6</c:f>
              <c:strCache>
                <c:ptCount val="1"/>
                <c:pt idx="0">
                  <c:v>Lower</c:v>
                </c:pt>
              </c:strCache>
            </c:strRef>
          </c:tx>
          <c:val>
            <c:numRef>
              <c:f>'Time in '!$E$7:$E$15</c:f>
              <c:numCache>
                <c:formatCode>General</c:formatCode>
                <c:ptCount val="9"/>
                <c:pt idx="0">
                  <c:v>120</c:v>
                </c:pt>
                <c:pt idx="1">
                  <c:v>120</c:v>
                </c:pt>
                <c:pt idx="2">
                  <c:v>120</c:v>
                </c:pt>
                <c:pt idx="3">
                  <c:v>120</c:v>
                </c:pt>
                <c:pt idx="4">
                  <c:v>120</c:v>
                </c:pt>
                <c:pt idx="5">
                  <c:v>120</c:v>
                </c:pt>
                <c:pt idx="6">
                  <c:v>120</c:v>
                </c:pt>
                <c:pt idx="7">
                  <c:v>120</c:v>
                </c:pt>
                <c:pt idx="8">
                  <c:v>120</c:v>
                </c:pt>
              </c:numCache>
            </c:numRef>
          </c:val>
        </c:ser>
        <c:ser>
          <c:idx val="3"/>
          <c:order val="2"/>
          <c:tx>
            <c:strRef>
              <c:f>'Time in '!$F$6</c:f>
              <c:strCache>
                <c:ptCount val="1"/>
                <c:pt idx="0">
                  <c:v>Upper </c:v>
                </c:pt>
              </c:strCache>
            </c:strRef>
          </c:tx>
          <c:val>
            <c:numRef>
              <c:f>('Time in '!$F$7:$F$15,'Time in '!$F$7:$F$17)</c:f>
              <c:numCache>
                <c:formatCode>General</c:formatCode>
                <c:ptCount val="20"/>
                <c:pt idx="0">
                  <c:v>140</c:v>
                </c:pt>
                <c:pt idx="1">
                  <c:v>140</c:v>
                </c:pt>
                <c:pt idx="2">
                  <c:v>140</c:v>
                </c:pt>
                <c:pt idx="3">
                  <c:v>140</c:v>
                </c:pt>
                <c:pt idx="4">
                  <c:v>140</c:v>
                </c:pt>
                <c:pt idx="5">
                  <c:v>140</c:v>
                </c:pt>
                <c:pt idx="6">
                  <c:v>140</c:v>
                </c:pt>
                <c:pt idx="7">
                  <c:v>140</c:v>
                </c:pt>
                <c:pt idx="8">
                  <c:v>140</c:v>
                </c:pt>
                <c:pt idx="9">
                  <c:v>140</c:v>
                </c:pt>
                <c:pt idx="10">
                  <c:v>140</c:v>
                </c:pt>
                <c:pt idx="11">
                  <c:v>140</c:v>
                </c:pt>
                <c:pt idx="12">
                  <c:v>140</c:v>
                </c:pt>
                <c:pt idx="13">
                  <c:v>140</c:v>
                </c:pt>
                <c:pt idx="14">
                  <c:v>140</c:v>
                </c:pt>
                <c:pt idx="15">
                  <c:v>140</c:v>
                </c:pt>
                <c:pt idx="16">
                  <c:v>140</c:v>
                </c:pt>
                <c:pt idx="17">
                  <c:v>140</c:v>
                </c:pt>
                <c:pt idx="18">
                  <c:v>140</c:v>
                </c:pt>
              </c:numCache>
            </c:numRef>
          </c:val>
        </c:ser>
        <c:marker val="1"/>
        <c:axId val="105824256"/>
        <c:axId val="105825792"/>
      </c:lineChart>
      <c:catAx>
        <c:axId val="105824256"/>
        <c:scaling>
          <c:orientation val="minMax"/>
        </c:scaling>
        <c:axPos val="b"/>
        <c:tickLblPos val="nextTo"/>
        <c:crossAx val="105825792"/>
        <c:crosses val="autoZero"/>
        <c:auto val="1"/>
        <c:lblAlgn val="ctr"/>
        <c:lblOffset val="100"/>
      </c:catAx>
      <c:valAx>
        <c:axId val="105825792"/>
        <c:scaling>
          <c:orientation val="minMax"/>
          <c:min val="80"/>
        </c:scaling>
        <c:axPos val="l"/>
        <c:majorGridlines/>
        <c:numFmt formatCode="General" sourceLinked="1"/>
        <c:tickLblPos val="nextTo"/>
        <c:crossAx val="105824256"/>
        <c:crosses val="autoZero"/>
        <c:crossBetween val="between"/>
      </c:valAx>
    </c:plotArea>
    <c:legend>
      <c:legendPos val="r"/>
    </c:legend>
    <c:plotVisOnly val="1"/>
    <c:dispBlanksAs val="gap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scatterChart>
        <c:scatterStyle val="lineMarker"/>
        <c:ser>
          <c:idx val="0"/>
          <c:order val="0"/>
          <c:tx>
            <c:strRef>
              <c:f>'Time in '!$D$3</c:f>
              <c:strCache>
                <c:ptCount val="1"/>
                <c:pt idx="0">
                  <c:v>BP</c:v>
                </c:pt>
              </c:strCache>
            </c:strRef>
          </c:tx>
          <c:spPr>
            <a:ln w="28575">
              <a:solidFill>
                <a:srgbClr val="FF0000"/>
              </a:solidFill>
              <a:prstDash val="solid"/>
            </a:ln>
          </c:spPr>
          <c:marker>
            <c:symbol val="diamond"/>
            <c:size val="10"/>
            <c:spPr>
              <a:solidFill>
                <a:schemeClr val="accent1"/>
              </a:solidFill>
            </c:spPr>
          </c:marker>
          <c:dPt>
            <c:idx val="1"/>
            <c:marker>
              <c:symbol val="none"/>
            </c:marker>
          </c:dPt>
          <c:dPt>
            <c:idx val="2"/>
            <c:marker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3"/>
            <c:marker>
              <c:symbol val="none"/>
            </c:marker>
          </c:dPt>
          <c:dPt>
            <c:idx val="5"/>
            <c:marker>
              <c:symbol val="none"/>
            </c:marker>
          </c:dPt>
          <c:dPt>
            <c:idx val="6"/>
            <c:marker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7"/>
            <c:marker>
              <c:symbol val="none"/>
            </c:marker>
          </c:dPt>
          <c:xVal>
            <c:numRef>
              <c:f>'Time in '!$C$7:$C$17</c:f>
              <c:numCache>
                <c:formatCode>General</c:formatCode>
                <c:ptCount val="11"/>
                <c:pt idx="0">
                  <c:v>0</c:v>
                </c:pt>
                <c:pt idx="1">
                  <c:v>12</c:v>
                </c:pt>
                <c:pt idx="2">
                  <c:v>20</c:v>
                </c:pt>
                <c:pt idx="3">
                  <c:v>40</c:v>
                </c:pt>
                <c:pt idx="4">
                  <c:v>60</c:v>
                </c:pt>
                <c:pt idx="5">
                  <c:v>65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120</c:v>
                </c:pt>
              </c:numCache>
            </c:numRef>
          </c:xVal>
          <c:yVal>
            <c:numRef>
              <c:f>'Time in '!$D$7:$D$17</c:f>
              <c:numCache>
                <c:formatCode>General</c:formatCode>
                <c:ptCount val="11"/>
                <c:pt idx="0">
                  <c:v>125</c:v>
                </c:pt>
                <c:pt idx="1">
                  <c:v>140</c:v>
                </c:pt>
                <c:pt idx="2">
                  <c:v>150</c:v>
                </c:pt>
                <c:pt idx="3">
                  <c:v>140</c:v>
                </c:pt>
                <c:pt idx="4">
                  <c:v>130</c:v>
                </c:pt>
                <c:pt idx="5">
                  <c:v>120</c:v>
                </c:pt>
                <c:pt idx="6">
                  <c:v>110</c:v>
                </c:pt>
                <c:pt idx="7">
                  <c:v>120</c:v>
                </c:pt>
                <c:pt idx="8">
                  <c:v>130</c:v>
                </c:pt>
                <c:pt idx="9">
                  <c:v>135</c:v>
                </c:pt>
              </c:numCache>
            </c:numRef>
          </c:yVal>
        </c:ser>
        <c:ser>
          <c:idx val="1"/>
          <c:order val="1"/>
          <c:spPr>
            <a:ln w="28575">
              <a:solidFill>
                <a:srgbClr val="FF0000"/>
              </a:solidFill>
              <a:prstDash val="sysDot"/>
            </a:ln>
          </c:spPr>
          <c:marker>
            <c:symbol val="none"/>
          </c:marker>
          <c:xVal>
            <c:numRef>
              <c:f>'Time in '!$C$7:$C$17</c:f>
              <c:numCache>
                <c:formatCode>General</c:formatCode>
                <c:ptCount val="11"/>
                <c:pt idx="0">
                  <c:v>0</c:v>
                </c:pt>
                <c:pt idx="1">
                  <c:v>12</c:v>
                </c:pt>
                <c:pt idx="2">
                  <c:v>20</c:v>
                </c:pt>
                <c:pt idx="3">
                  <c:v>40</c:v>
                </c:pt>
                <c:pt idx="4">
                  <c:v>60</c:v>
                </c:pt>
                <c:pt idx="5">
                  <c:v>65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120</c:v>
                </c:pt>
              </c:numCache>
            </c:numRef>
          </c:xVal>
          <c:yVal>
            <c:numRef>
              <c:f>'Time in '!$E$7:$E$17</c:f>
              <c:numCache>
                <c:formatCode>General</c:formatCode>
                <c:ptCount val="11"/>
                <c:pt idx="0">
                  <c:v>120</c:v>
                </c:pt>
                <c:pt idx="1">
                  <c:v>120</c:v>
                </c:pt>
                <c:pt idx="2">
                  <c:v>120</c:v>
                </c:pt>
                <c:pt idx="3">
                  <c:v>120</c:v>
                </c:pt>
                <c:pt idx="4">
                  <c:v>120</c:v>
                </c:pt>
                <c:pt idx="5">
                  <c:v>120</c:v>
                </c:pt>
                <c:pt idx="6">
                  <c:v>120</c:v>
                </c:pt>
                <c:pt idx="7">
                  <c:v>120</c:v>
                </c:pt>
                <c:pt idx="8">
                  <c:v>120</c:v>
                </c:pt>
                <c:pt idx="9">
                  <c:v>120</c:v>
                </c:pt>
              </c:numCache>
            </c:numRef>
          </c:yVal>
        </c:ser>
        <c:ser>
          <c:idx val="3"/>
          <c:order val="2"/>
          <c:xVal>
            <c:numRef>
              <c:f>'Time in '!$C$7:$C$17</c:f>
              <c:numCache>
                <c:formatCode>General</c:formatCode>
                <c:ptCount val="11"/>
                <c:pt idx="0">
                  <c:v>0</c:v>
                </c:pt>
                <c:pt idx="1">
                  <c:v>12</c:v>
                </c:pt>
                <c:pt idx="2">
                  <c:v>20</c:v>
                </c:pt>
                <c:pt idx="3">
                  <c:v>40</c:v>
                </c:pt>
                <c:pt idx="4">
                  <c:v>60</c:v>
                </c:pt>
                <c:pt idx="5">
                  <c:v>65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120</c:v>
                </c:pt>
              </c:numCache>
            </c:numRef>
          </c:xVal>
          <c:yVal>
            <c:numRef>
              <c:f>'Time in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</c:ser>
        <c:ser>
          <c:idx val="4"/>
          <c:order val="3"/>
          <c:spPr>
            <a:ln>
              <a:solidFill>
                <a:srgbClr val="0070C0"/>
              </a:solidFill>
            </a:ln>
          </c:spPr>
          <c:marker>
            <c:symbol val="none"/>
          </c:marker>
          <c:xVal>
            <c:numRef>
              <c:f>'Time in '!$C$7:$C$17</c:f>
              <c:numCache>
                <c:formatCode>General</c:formatCode>
                <c:ptCount val="11"/>
                <c:pt idx="0">
                  <c:v>0</c:v>
                </c:pt>
                <c:pt idx="1">
                  <c:v>12</c:v>
                </c:pt>
                <c:pt idx="2">
                  <c:v>20</c:v>
                </c:pt>
                <c:pt idx="3">
                  <c:v>40</c:v>
                </c:pt>
                <c:pt idx="4">
                  <c:v>60</c:v>
                </c:pt>
                <c:pt idx="5">
                  <c:v>65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120</c:v>
                </c:pt>
              </c:numCache>
            </c:numRef>
          </c:xVal>
          <c:yVal>
            <c:numRef>
              <c:f>'Time in '!$J$7:$J$17</c:f>
              <c:numCache>
                <c:formatCode>General</c:formatCode>
                <c:ptCount val="11"/>
                <c:pt idx="0">
                  <c:v>125</c:v>
                </c:pt>
                <c:pt idx="1">
                  <c:v>140</c:v>
                </c:pt>
                <c:pt idx="3">
                  <c:v>140</c:v>
                </c:pt>
                <c:pt idx="4">
                  <c:v>130</c:v>
                </c:pt>
                <c:pt idx="5">
                  <c:v>120</c:v>
                </c:pt>
                <c:pt idx="7">
                  <c:v>120</c:v>
                </c:pt>
                <c:pt idx="8">
                  <c:v>130</c:v>
                </c:pt>
                <c:pt idx="9">
                  <c:v>135</c:v>
                </c:pt>
              </c:numCache>
            </c:numRef>
          </c:yVal>
        </c:ser>
        <c:ser>
          <c:idx val="2"/>
          <c:order val="4"/>
          <c:spPr>
            <a:ln>
              <a:solidFill>
                <a:srgbClr val="FF0000"/>
              </a:solidFill>
              <a:prstDash val="sysDot"/>
            </a:ln>
          </c:spPr>
          <c:marker>
            <c:symbol val="none"/>
          </c:marker>
          <c:xVal>
            <c:numRef>
              <c:f>'Time in '!$C$7:$C$17</c:f>
              <c:numCache>
                <c:formatCode>General</c:formatCode>
                <c:ptCount val="11"/>
                <c:pt idx="0">
                  <c:v>0</c:v>
                </c:pt>
                <c:pt idx="1">
                  <c:v>12</c:v>
                </c:pt>
                <c:pt idx="2">
                  <c:v>20</c:v>
                </c:pt>
                <c:pt idx="3">
                  <c:v>40</c:v>
                </c:pt>
                <c:pt idx="4">
                  <c:v>60</c:v>
                </c:pt>
                <c:pt idx="5">
                  <c:v>65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120</c:v>
                </c:pt>
              </c:numCache>
            </c:numRef>
          </c:xVal>
          <c:yVal>
            <c:numRef>
              <c:f>'Time in '!$F$7:$F$17</c:f>
              <c:numCache>
                <c:formatCode>General</c:formatCode>
                <c:ptCount val="11"/>
                <c:pt idx="0">
                  <c:v>140</c:v>
                </c:pt>
                <c:pt idx="1">
                  <c:v>140</c:v>
                </c:pt>
                <c:pt idx="2">
                  <c:v>140</c:v>
                </c:pt>
                <c:pt idx="3">
                  <c:v>140</c:v>
                </c:pt>
                <c:pt idx="4">
                  <c:v>140</c:v>
                </c:pt>
                <c:pt idx="5">
                  <c:v>140</c:v>
                </c:pt>
                <c:pt idx="6">
                  <c:v>140</c:v>
                </c:pt>
                <c:pt idx="7">
                  <c:v>140</c:v>
                </c:pt>
                <c:pt idx="8">
                  <c:v>140</c:v>
                </c:pt>
                <c:pt idx="9">
                  <c:v>140</c:v>
                </c:pt>
              </c:numCache>
            </c:numRef>
          </c:yVal>
        </c:ser>
        <c:axId val="105894656"/>
        <c:axId val="105896576"/>
      </c:scatterChart>
      <c:valAx>
        <c:axId val="10589465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Days Since Enrollment</a:t>
                </a:r>
              </a:p>
            </c:rich>
          </c:tx>
        </c:title>
        <c:numFmt formatCode="General" sourceLinked="1"/>
        <c:tickLblPos val="nextTo"/>
        <c:crossAx val="105896576"/>
        <c:crosses val="autoZero"/>
        <c:crossBetween val="midCat"/>
      </c:valAx>
      <c:valAx>
        <c:axId val="105896576"/>
        <c:scaling>
          <c:orientation val="minMax"/>
          <c:min val="100"/>
        </c:scaling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prstDash val="sysDot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Systolic Blood Pressure</a:t>
                </a:r>
              </a:p>
            </c:rich>
          </c:tx>
        </c:title>
        <c:numFmt formatCode="General" sourceLinked="1"/>
        <c:tickLblPos val="nextTo"/>
        <c:crossAx val="105894656"/>
        <c:crosses val="autoZero"/>
        <c:crossBetween val="midCat"/>
      </c:valAx>
    </c:plotArea>
    <c:plotVisOnly val="1"/>
    <c:dispBlanksAs val="gap"/>
  </c:chart>
  <c:printSettings>
    <c:headerFooter/>
    <c:pageMargins b="0.75000000000000033" l="0.70000000000000029" r="0.70000000000000029" t="0.75000000000000033" header="0.30000000000000016" footer="0.30000000000000016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lineChart>
        <c:grouping val="standard"/>
        <c:ser>
          <c:idx val="0"/>
          <c:order val="0"/>
          <c:tx>
            <c:v>Cases</c:v>
          </c:tx>
          <c:val>
            <c:numRef>
              <c:f>Survival!$G$16:$G$19</c:f>
              <c:numCache>
                <c:formatCode>0%</c:formatCode>
                <c:ptCount val="4"/>
                <c:pt idx="0">
                  <c:v>1</c:v>
                </c:pt>
                <c:pt idx="1">
                  <c:v>0.5</c:v>
                </c:pt>
                <c:pt idx="2">
                  <c:v>0.5</c:v>
                </c:pt>
                <c:pt idx="3">
                  <c:v>0.5</c:v>
                </c:pt>
              </c:numCache>
            </c:numRef>
          </c:val>
        </c:ser>
        <c:ser>
          <c:idx val="1"/>
          <c:order val="1"/>
          <c:tx>
            <c:v>Controls</c:v>
          </c:tx>
          <c:val>
            <c:numRef>
              <c:f>Survival!$G$22:$G$25</c:f>
              <c:numCache>
                <c:formatCode>0%</c:formatCode>
                <c:ptCount val="4"/>
                <c:pt idx="0">
                  <c:v>1</c:v>
                </c:pt>
                <c:pt idx="1">
                  <c:v>1</c:v>
                </c:pt>
                <c:pt idx="2">
                  <c:v>0.75</c:v>
                </c:pt>
                <c:pt idx="3">
                  <c:v>0.5</c:v>
                </c:pt>
              </c:numCache>
            </c:numRef>
          </c:val>
        </c:ser>
        <c:marker val="1"/>
        <c:axId val="106234240"/>
        <c:axId val="106236160"/>
      </c:lineChart>
      <c:catAx>
        <c:axId val="10623424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Days Since Start</a:t>
                </a:r>
              </a:p>
            </c:rich>
          </c:tx>
          <c:layout/>
        </c:title>
        <c:tickLblPos val="nextTo"/>
        <c:crossAx val="106236160"/>
        <c:crosses val="autoZero"/>
        <c:auto val="1"/>
        <c:lblAlgn val="ctr"/>
        <c:lblOffset val="100"/>
      </c:catAx>
      <c:valAx>
        <c:axId val="106236160"/>
        <c:scaling>
          <c:orientation val="minMax"/>
          <c:max val="1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Percent Never Fallen</a:t>
                </a:r>
              </a:p>
            </c:rich>
          </c:tx>
          <c:layout/>
        </c:title>
        <c:numFmt formatCode="0%" sourceLinked="1"/>
        <c:tickLblPos val="nextTo"/>
        <c:crossAx val="106234240"/>
        <c:crosses val="autoZero"/>
        <c:crossBetween val="between"/>
        <c:majorUnit val="0.2"/>
      </c:valAx>
    </c:plotArea>
    <c:legend>
      <c:legendPos val="r"/>
      <c:layout>
        <c:manualLayout>
          <c:xMode val="edge"/>
          <c:yMode val="edge"/>
          <c:x val="0.73840266841644786"/>
          <c:y val="0.54591243802858003"/>
          <c:w val="0.19886111111111116"/>
          <c:h val="0.18984762321376492"/>
        </c:manualLayout>
      </c:layout>
      <c:overlay val="1"/>
    </c:legend>
    <c:plotVisOnly val="1"/>
  </c:chart>
  <c:txPr>
    <a:bodyPr/>
    <a:lstStyle/>
    <a:p>
      <a:pPr>
        <a:defRPr sz="1200" b="1"/>
      </a:pPr>
      <a:endParaRPr lang="en-US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419100</xdr:colOff>
      <xdr:row>4</xdr:row>
      <xdr:rowOff>180975</xdr:rowOff>
    </xdr:from>
    <xdr:to>
      <xdr:col>15</xdr:col>
      <xdr:colOff>295275</xdr:colOff>
      <xdr:row>19</xdr:row>
      <xdr:rowOff>57150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152399</xdr:colOff>
      <xdr:row>20</xdr:row>
      <xdr:rowOff>0</xdr:rowOff>
    </xdr:from>
    <xdr:to>
      <xdr:col>18</xdr:col>
      <xdr:colOff>190500</xdr:colOff>
      <xdr:row>34</xdr:row>
      <xdr:rowOff>76200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209549</xdr:colOff>
      <xdr:row>20</xdr:row>
      <xdr:rowOff>66675</xdr:rowOff>
    </xdr:from>
    <xdr:to>
      <xdr:col>18</xdr:col>
      <xdr:colOff>200025</xdr:colOff>
      <xdr:row>34</xdr:row>
      <xdr:rowOff>142875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0.25042</cdr:x>
      <cdr:y>0.70139</cdr:y>
    </cdr:from>
    <cdr:to>
      <cdr:x>0.42764</cdr:x>
      <cdr:y>0.76389</cdr:y>
    </cdr:to>
    <cdr:sp macro="" textlink="">
      <cdr:nvSpPr>
        <cdr:cNvPr id="27" name="Rectangle 26"/>
        <cdr:cNvSpPr/>
      </cdr:nvSpPr>
      <cdr:spPr>
        <a:xfrm xmlns:a="http://schemas.openxmlformats.org/drawingml/2006/main" flipV="1">
          <a:off x="1144912" y="1924049"/>
          <a:ext cx="810262" cy="17144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endParaRPr lang="en-US" b="1">
            <a:solidFill>
              <a:schemeClr val="tx2"/>
            </a:solidFill>
          </a:endParaRPr>
        </a:p>
      </cdr:txBody>
    </cdr:sp>
  </cdr:relSizeAnchor>
  <cdr:relSizeAnchor xmlns:cdr="http://schemas.openxmlformats.org/drawingml/2006/chartDrawing">
    <cdr:from>
      <cdr:x>0.12114</cdr:x>
      <cdr:y>0.04861</cdr:y>
    </cdr:from>
    <cdr:to>
      <cdr:x>0.19478</cdr:x>
      <cdr:y>0.19444</cdr:y>
    </cdr:to>
    <cdr:grpSp>
      <cdr:nvGrpSpPr>
        <cdr:cNvPr id="18" name="Group 17"/>
        <cdr:cNvGrpSpPr/>
      </cdr:nvGrpSpPr>
      <cdr:grpSpPr>
        <a:xfrm xmlns:a="http://schemas.openxmlformats.org/drawingml/2006/main">
          <a:off x="663469" y="133347"/>
          <a:ext cx="403317" cy="400041"/>
          <a:chOff x="657223" y="19050"/>
          <a:chExt cx="476249" cy="400050"/>
        </a:xfrm>
      </cdr:grpSpPr>
      <cdr:sp macro="" textlink="">
        <cdr:nvSpPr>
          <cdr:cNvPr id="16" name="Right Brace 15"/>
          <cdr:cNvSpPr/>
        </cdr:nvSpPr>
        <cdr:spPr>
          <a:xfrm xmlns:a="http://schemas.openxmlformats.org/drawingml/2006/main" rot="5400000" flipH="1">
            <a:off x="795335" y="80962"/>
            <a:ext cx="200026" cy="476249"/>
          </a:xfrm>
          <a:prstGeom xmlns:a="http://schemas.openxmlformats.org/drawingml/2006/main" prst="rightBrace">
            <a:avLst>
              <a:gd name="adj1" fmla="val 10507"/>
              <a:gd name="adj2" fmla="val 50000"/>
            </a:avLst>
          </a:prstGeom>
          <a:ln xmlns:a="http://schemas.openxmlformats.org/drawingml/2006/main" w="38100"/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  <cdr:txBody>
          <a:bodyPr xmlns:a="http://schemas.openxmlformats.org/drawingml/2006/main" vertOverflow="clip"/>
          <a:lstStyle xmlns:a="http://schemas.openxmlformats.org/drawingml/2006/main"/>
          <a:p xmlns:a="http://schemas.openxmlformats.org/drawingml/2006/main">
            <a:endParaRPr lang="en-US" sz="1000" b="1"/>
          </a:p>
        </cdr:txBody>
      </cdr:sp>
      <cdr:sp macro="" textlink="">
        <cdr:nvSpPr>
          <cdr:cNvPr id="17" name="Rectangle 16"/>
          <cdr:cNvSpPr/>
        </cdr:nvSpPr>
        <cdr:spPr>
          <a:xfrm xmlns:a="http://schemas.openxmlformats.org/drawingml/2006/main">
            <a:off x="676276" y="19050"/>
            <a:ext cx="419100" cy="200025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>
            <a:noFill/>
          </a:ln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vertOverflow="clip"/>
          <a:lstStyle xmlns:a="http://schemas.openxmlformats.org/drawingml/2006/main"/>
          <a:p xmlns:a="http://schemas.openxmlformats.org/drawingml/2006/main">
            <a:pPr algn="ctr"/>
            <a:r>
              <a:rPr lang="en-US" b="1">
                <a:solidFill>
                  <a:schemeClr val="tx2"/>
                </a:solidFill>
              </a:rPr>
              <a:t>In</a:t>
            </a:r>
          </a:p>
        </cdr:txBody>
      </cdr:sp>
    </cdr:grpSp>
  </cdr:relSizeAnchor>
  <cdr:relSizeAnchor xmlns:cdr="http://schemas.openxmlformats.org/drawingml/2006/chartDrawing">
    <cdr:from>
      <cdr:x>0.35745</cdr:x>
      <cdr:y>0.04861</cdr:y>
    </cdr:from>
    <cdr:to>
      <cdr:x>0.50087</cdr:x>
      <cdr:y>0.19444</cdr:y>
    </cdr:to>
    <cdr:grpSp>
      <cdr:nvGrpSpPr>
        <cdr:cNvPr id="19" name="Group 18"/>
        <cdr:cNvGrpSpPr/>
      </cdr:nvGrpSpPr>
      <cdr:grpSpPr>
        <a:xfrm xmlns:a="http://schemas.openxmlformats.org/drawingml/2006/main">
          <a:off x="1957709" y="133347"/>
          <a:ext cx="785494" cy="400041"/>
          <a:chOff x="0" y="0"/>
          <a:chExt cx="476249" cy="400050"/>
        </a:xfrm>
      </cdr:grpSpPr>
      <cdr:sp macro="" textlink="">
        <cdr:nvSpPr>
          <cdr:cNvPr id="20" name="Right Brace 19"/>
          <cdr:cNvSpPr/>
        </cdr:nvSpPr>
        <cdr:spPr>
          <a:xfrm xmlns:a="http://schemas.openxmlformats.org/drawingml/2006/main" rot="5400000" flipH="1">
            <a:off x="138112" y="61912"/>
            <a:ext cx="200026" cy="476249"/>
          </a:xfrm>
          <a:prstGeom xmlns:a="http://schemas.openxmlformats.org/drawingml/2006/main" prst="rightBrace">
            <a:avLst>
              <a:gd name="adj1" fmla="val 10507"/>
              <a:gd name="adj2" fmla="val 50000"/>
            </a:avLst>
          </a:prstGeom>
          <a:ln xmlns:a="http://schemas.openxmlformats.org/drawingml/2006/main" w="38100"/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  <cdr:txBody>
          <a:bodyPr xmlns:a="http://schemas.openxmlformats.org/drawingml/2006/main"/>
          <a:lstStyle xmlns:a="http://schemas.openxmlformats.org/drawingml/2006/main">
            <a:lvl1pPr marL="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en-US" sz="1000" b="1"/>
          </a:p>
        </cdr:txBody>
      </cdr:sp>
      <cdr:sp macro="" textlink="">
        <cdr:nvSpPr>
          <cdr:cNvPr id="21" name="Rectangle 20"/>
          <cdr:cNvSpPr/>
        </cdr:nvSpPr>
        <cdr:spPr>
          <a:xfrm xmlns:a="http://schemas.openxmlformats.org/drawingml/2006/main">
            <a:off x="19053" y="0"/>
            <a:ext cx="419100" cy="200025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>
            <a:noFill/>
          </a:ln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/>
          <a:lstStyle xmlns:a="http://schemas.openxmlformats.org/drawingml/2006/main">
            <a:lvl1pPr marL="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/>
            <a:r>
              <a:rPr lang="en-US" b="1">
                <a:solidFill>
                  <a:schemeClr val="tx2"/>
                </a:solidFill>
              </a:rPr>
              <a:t>In</a:t>
            </a:r>
          </a:p>
        </cdr:txBody>
      </cdr:sp>
    </cdr:grpSp>
  </cdr:relSizeAnchor>
  <cdr:relSizeAnchor xmlns:cdr="http://schemas.openxmlformats.org/drawingml/2006/chartDrawing">
    <cdr:from>
      <cdr:x>0.59304</cdr:x>
      <cdr:y>0.02778</cdr:y>
    </cdr:from>
    <cdr:to>
      <cdr:x>0.84167</cdr:x>
      <cdr:y>0.17361</cdr:y>
    </cdr:to>
    <cdr:grpSp>
      <cdr:nvGrpSpPr>
        <cdr:cNvPr id="22" name="Group 21"/>
        <cdr:cNvGrpSpPr/>
      </cdr:nvGrpSpPr>
      <cdr:grpSpPr>
        <a:xfrm xmlns:a="http://schemas.openxmlformats.org/drawingml/2006/main">
          <a:off x="3248007" y="76206"/>
          <a:ext cx="1361715" cy="400041"/>
          <a:chOff x="0" y="0"/>
          <a:chExt cx="476249" cy="400050"/>
        </a:xfrm>
      </cdr:grpSpPr>
      <cdr:sp macro="" textlink="">
        <cdr:nvSpPr>
          <cdr:cNvPr id="23" name="Right Brace 22"/>
          <cdr:cNvSpPr/>
        </cdr:nvSpPr>
        <cdr:spPr>
          <a:xfrm xmlns:a="http://schemas.openxmlformats.org/drawingml/2006/main" rot="5400000" flipH="1">
            <a:off x="138112" y="61912"/>
            <a:ext cx="200026" cy="476249"/>
          </a:xfrm>
          <a:prstGeom xmlns:a="http://schemas.openxmlformats.org/drawingml/2006/main" prst="rightBrace">
            <a:avLst>
              <a:gd name="adj1" fmla="val 10507"/>
              <a:gd name="adj2" fmla="val 50000"/>
            </a:avLst>
          </a:prstGeom>
          <a:ln xmlns:a="http://schemas.openxmlformats.org/drawingml/2006/main" w="38100"/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  <cdr:txBody>
          <a:bodyPr xmlns:a="http://schemas.openxmlformats.org/drawingml/2006/main"/>
          <a:lstStyle xmlns:a="http://schemas.openxmlformats.org/drawingml/2006/main">
            <a:lvl1pPr marL="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en-US" sz="1000" b="1"/>
          </a:p>
        </cdr:txBody>
      </cdr:sp>
      <cdr:sp macro="" textlink="">
        <cdr:nvSpPr>
          <cdr:cNvPr id="24" name="Rectangle 23"/>
          <cdr:cNvSpPr/>
        </cdr:nvSpPr>
        <cdr:spPr>
          <a:xfrm xmlns:a="http://schemas.openxmlformats.org/drawingml/2006/main">
            <a:off x="19053" y="0"/>
            <a:ext cx="419100" cy="200025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>
            <a:noFill/>
          </a:ln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/>
          <a:lstStyle xmlns:a="http://schemas.openxmlformats.org/drawingml/2006/main">
            <a:lvl1pPr marL="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/>
            <a:r>
              <a:rPr lang="en-US" b="1">
                <a:solidFill>
                  <a:schemeClr val="tx2"/>
                </a:solidFill>
              </a:rPr>
              <a:t>In</a:t>
            </a:r>
          </a:p>
        </cdr:txBody>
      </cdr:sp>
    </cdr:grpSp>
  </cdr:relSizeAnchor>
  <cdr:relSizeAnchor xmlns:cdr="http://schemas.openxmlformats.org/drawingml/2006/chartDrawing">
    <cdr:from>
      <cdr:x>0.18783</cdr:x>
      <cdr:y>0.67709</cdr:y>
    </cdr:from>
    <cdr:to>
      <cdr:x>0.36174</cdr:x>
      <cdr:y>0.82639</cdr:y>
    </cdr:to>
    <cdr:grpSp>
      <cdr:nvGrpSpPr>
        <cdr:cNvPr id="32" name="Group 31"/>
        <cdr:cNvGrpSpPr/>
      </cdr:nvGrpSpPr>
      <cdr:grpSpPr>
        <a:xfrm xmlns:a="http://schemas.openxmlformats.org/drawingml/2006/main">
          <a:off x="1028722" y="1857393"/>
          <a:ext cx="952483" cy="409560"/>
          <a:chOff x="1165226" y="1847855"/>
          <a:chExt cx="920750" cy="409571"/>
        </a:xfrm>
      </cdr:grpSpPr>
      <cdr:sp macro="" textlink="">
        <cdr:nvSpPr>
          <cdr:cNvPr id="26" name="Right Brace 25"/>
          <cdr:cNvSpPr/>
        </cdr:nvSpPr>
        <cdr:spPr>
          <a:xfrm xmlns:a="http://schemas.openxmlformats.org/drawingml/2006/main" rot="16200000" flipH="1" flipV="1">
            <a:off x="1501777" y="1511304"/>
            <a:ext cx="247647" cy="920750"/>
          </a:xfrm>
          <a:prstGeom xmlns:a="http://schemas.openxmlformats.org/drawingml/2006/main" prst="rightBrace">
            <a:avLst>
              <a:gd name="adj1" fmla="val 10507"/>
              <a:gd name="adj2" fmla="val 53103"/>
            </a:avLst>
          </a:prstGeom>
          <a:ln xmlns:a="http://schemas.openxmlformats.org/drawingml/2006/main" w="38100">
            <a:solidFill>
              <a:srgbClr val="FF0000"/>
            </a:solidFill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  <cdr:txBody>
          <a:bodyPr xmlns:a="http://schemas.openxmlformats.org/drawingml/2006/main"/>
          <a:lstStyle xmlns:a="http://schemas.openxmlformats.org/drawingml/2006/main">
            <a:lvl1pPr marL="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en-US" sz="1000" b="1"/>
          </a:p>
        </cdr:txBody>
      </cdr:sp>
      <cdr:sp macro="" textlink="">
        <cdr:nvSpPr>
          <cdr:cNvPr id="29" name="Rectangle 28"/>
          <cdr:cNvSpPr/>
        </cdr:nvSpPr>
        <cdr:spPr>
          <a:xfrm xmlns:a="http://schemas.openxmlformats.org/drawingml/2006/main">
            <a:off x="1381125" y="2047876"/>
            <a:ext cx="438150" cy="209550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>
            <a:noFill/>
          </a:ln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vertOverflow="clip"/>
          <a:lstStyle xmlns:a="http://schemas.openxmlformats.org/drawingml/2006/main"/>
          <a:p xmlns:a="http://schemas.openxmlformats.org/drawingml/2006/main">
            <a:r>
              <a:rPr lang="en-US" b="1">
                <a:solidFill>
                  <a:srgbClr val="FF0000"/>
                </a:solidFill>
              </a:rPr>
              <a:t>Out</a:t>
            </a:r>
          </a:p>
        </cdr:txBody>
      </cdr:sp>
    </cdr:grpSp>
  </cdr:relSizeAnchor>
  <cdr:relSizeAnchor xmlns:cdr="http://schemas.openxmlformats.org/drawingml/2006/chartDrawing">
    <cdr:from>
      <cdr:x>0.49739</cdr:x>
      <cdr:y>0.70486</cdr:y>
    </cdr:from>
    <cdr:to>
      <cdr:x>0.60696</cdr:x>
      <cdr:y>0.86111</cdr:y>
    </cdr:to>
    <cdr:grpSp>
      <cdr:nvGrpSpPr>
        <cdr:cNvPr id="33" name="Group 32"/>
        <cdr:cNvGrpSpPr/>
      </cdr:nvGrpSpPr>
      <cdr:grpSpPr>
        <a:xfrm xmlns:a="http://schemas.openxmlformats.org/drawingml/2006/main">
          <a:off x="2724143" y="1933572"/>
          <a:ext cx="600102" cy="428625"/>
          <a:chOff x="2981614" y="1914528"/>
          <a:chExt cx="685481" cy="428622"/>
        </a:xfrm>
      </cdr:grpSpPr>
      <cdr:sp macro="" textlink="">
        <cdr:nvSpPr>
          <cdr:cNvPr id="30" name="Right Brace 29"/>
          <cdr:cNvSpPr/>
        </cdr:nvSpPr>
        <cdr:spPr>
          <a:xfrm xmlns:a="http://schemas.openxmlformats.org/drawingml/2006/main" rot="16200000" flipH="1" flipV="1">
            <a:off x="3224215" y="1741488"/>
            <a:ext cx="203195" cy="549275"/>
          </a:xfrm>
          <a:prstGeom xmlns:a="http://schemas.openxmlformats.org/drawingml/2006/main" prst="rightBrace">
            <a:avLst>
              <a:gd name="adj1" fmla="val 10507"/>
              <a:gd name="adj2" fmla="val 53103"/>
            </a:avLst>
          </a:prstGeom>
          <a:ln xmlns:a="http://schemas.openxmlformats.org/drawingml/2006/main" w="38100">
            <a:solidFill>
              <a:srgbClr val="FF0000"/>
            </a:solidFill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  <cdr:txBody>
          <a:bodyPr xmlns:a="http://schemas.openxmlformats.org/drawingml/2006/main"/>
          <a:lstStyle xmlns:a="http://schemas.openxmlformats.org/drawingml/2006/main">
            <a:lvl1pPr marL="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en-US" sz="1000" b="1"/>
          </a:p>
        </cdr:txBody>
      </cdr:sp>
      <cdr:sp macro="" textlink="">
        <cdr:nvSpPr>
          <cdr:cNvPr id="31" name="Rectangle 30"/>
          <cdr:cNvSpPr/>
        </cdr:nvSpPr>
        <cdr:spPr>
          <a:xfrm xmlns:a="http://schemas.openxmlformats.org/drawingml/2006/main">
            <a:off x="2981614" y="2070096"/>
            <a:ext cx="685481" cy="273054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>
            <a:noFill/>
          </a:ln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/>
          <a:lstStyle xmlns:a="http://schemas.openxmlformats.org/drawingml/2006/main">
            <a:lvl1pPr marL="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/>
            <a:r>
              <a:rPr lang="en-US" b="1">
                <a:solidFill>
                  <a:srgbClr val="FF0000"/>
                </a:solidFill>
              </a:rPr>
              <a:t>Out</a:t>
            </a:r>
          </a:p>
        </cdr:txBody>
      </cdr:sp>
    </cdr:grp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95250</xdr:colOff>
      <xdr:row>14</xdr:row>
      <xdr:rowOff>28575</xdr:rowOff>
    </xdr:from>
    <xdr:to>
      <xdr:col>14</xdr:col>
      <xdr:colOff>400050</xdr:colOff>
      <xdr:row>24</xdr:row>
      <xdr:rowOff>104775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29"/>
  <sheetViews>
    <sheetView workbookViewId="0">
      <selection activeCell="H4" sqref="H4"/>
    </sheetView>
  </sheetViews>
  <sheetFormatPr defaultRowHeight="15"/>
  <cols>
    <col min="1" max="1" width="14.28515625" customWidth="1"/>
    <col min="2" max="2" width="10.5703125" customWidth="1"/>
    <col min="3" max="3" width="10.42578125" customWidth="1"/>
    <col min="5" max="5" width="8.140625" customWidth="1"/>
    <col min="6" max="6" width="16" customWidth="1"/>
    <col min="7" max="7" width="14.7109375" customWidth="1"/>
    <col min="9" max="9" width="13.7109375" customWidth="1"/>
    <col min="14" max="14" width="42.5703125" bestFit="1" customWidth="1"/>
    <col min="15" max="15" width="9.5703125" bestFit="1" customWidth="1"/>
  </cols>
  <sheetData>
    <row r="2" spans="3:14">
      <c r="C2" s="31" t="s">
        <v>0</v>
      </c>
      <c r="D2" s="31" t="s">
        <v>6</v>
      </c>
      <c r="E2" s="31" t="s">
        <v>2</v>
      </c>
      <c r="F2" s="32" t="s">
        <v>9</v>
      </c>
      <c r="G2" s="32"/>
      <c r="H2" s="31" t="s">
        <v>4</v>
      </c>
    </row>
    <row r="3" spans="3:14" ht="30">
      <c r="C3" s="31"/>
      <c r="D3" s="31"/>
      <c r="E3" s="31"/>
      <c r="F3" s="2" t="s">
        <v>11</v>
      </c>
      <c r="G3" s="2" t="s">
        <v>12</v>
      </c>
      <c r="H3" s="31"/>
      <c r="J3" t="s">
        <v>17</v>
      </c>
      <c r="K3" t="s">
        <v>18</v>
      </c>
    </row>
    <row r="4" spans="3:14">
      <c r="C4" s="1">
        <v>1</v>
      </c>
      <c r="D4" s="1" t="s">
        <v>7</v>
      </c>
      <c r="E4" s="1">
        <v>65</v>
      </c>
      <c r="F4" s="1">
        <v>0</v>
      </c>
      <c r="G4" s="1">
        <v>0</v>
      </c>
      <c r="H4" s="1">
        <v>0.24</v>
      </c>
      <c r="J4">
        <f>E4</f>
        <v>65</v>
      </c>
      <c r="K4">
        <f>E7</f>
        <v>82</v>
      </c>
    </row>
    <row r="5" spans="3:14">
      <c r="C5" s="1">
        <v>2</v>
      </c>
      <c r="D5" s="1" t="s">
        <v>8</v>
      </c>
      <c r="E5" s="1">
        <v>60</v>
      </c>
      <c r="F5" s="1">
        <v>0</v>
      </c>
      <c r="G5" s="1">
        <v>1</v>
      </c>
      <c r="H5" s="1">
        <v>0.85</v>
      </c>
      <c r="J5">
        <f>E6</f>
        <v>84</v>
      </c>
      <c r="K5">
        <f>E9</f>
        <v>80</v>
      </c>
    </row>
    <row r="6" spans="3:14">
      <c r="C6" s="1">
        <v>3</v>
      </c>
      <c r="D6" s="1" t="s">
        <v>7</v>
      </c>
      <c r="E6" s="1">
        <v>84</v>
      </c>
      <c r="F6" s="1">
        <v>1</v>
      </c>
      <c r="G6" s="1">
        <v>0</v>
      </c>
      <c r="H6" s="1">
        <v>0.64</v>
      </c>
      <c r="K6">
        <f>E11</f>
        <v>64</v>
      </c>
    </row>
    <row r="7" spans="3:14">
      <c r="C7" s="1">
        <v>4</v>
      </c>
      <c r="D7" s="1" t="s">
        <v>8</v>
      </c>
      <c r="E7" s="1">
        <v>82</v>
      </c>
      <c r="F7" s="1">
        <v>1</v>
      </c>
      <c r="G7" s="1">
        <v>0</v>
      </c>
      <c r="H7" s="1">
        <v>0.7</v>
      </c>
      <c r="K7">
        <f>E12</f>
        <v>70</v>
      </c>
    </row>
    <row r="8" spans="3:14">
      <c r="C8" s="1">
        <v>5</v>
      </c>
      <c r="D8" s="1" t="s">
        <v>8</v>
      </c>
      <c r="E8" s="1">
        <v>78</v>
      </c>
      <c r="F8" s="1">
        <v>0</v>
      </c>
      <c r="G8" s="1">
        <v>0</v>
      </c>
      <c r="H8" s="1">
        <v>0.87</v>
      </c>
    </row>
    <row r="9" spans="3:14">
      <c r="C9" s="1">
        <v>6</v>
      </c>
      <c r="D9" s="1" t="s">
        <v>8</v>
      </c>
      <c r="E9" s="1">
        <v>80</v>
      </c>
      <c r="F9" s="1">
        <v>1</v>
      </c>
      <c r="G9" s="1">
        <v>0</v>
      </c>
      <c r="H9" s="1">
        <v>0.72</v>
      </c>
    </row>
    <row r="10" spans="3:14">
      <c r="C10" s="1">
        <v>7</v>
      </c>
      <c r="D10" s="1" t="s">
        <v>8</v>
      </c>
      <c r="E10" s="1">
        <v>79</v>
      </c>
      <c r="F10" s="1">
        <v>0</v>
      </c>
      <c r="G10" s="1">
        <v>0</v>
      </c>
      <c r="H10" s="1">
        <v>0.86</v>
      </c>
    </row>
    <row r="11" spans="3:14">
      <c r="C11" s="1">
        <v>8</v>
      </c>
      <c r="D11" s="1" t="s">
        <v>8</v>
      </c>
      <c r="E11" s="1">
        <v>64</v>
      </c>
      <c r="F11" s="1">
        <v>0</v>
      </c>
      <c r="G11" s="1">
        <v>0</v>
      </c>
      <c r="H11" s="1">
        <v>0.16</v>
      </c>
    </row>
    <row r="12" spans="3:14">
      <c r="C12" s="1">
        <v>9</v>
      </c>
      <c r="D12" s="1" t="s">
        <v>8</v>
      </c>
      <c r="E12" s="1">
        <v>70</v>
      </c>
      <c r="F12" s="1">
        <v>0</v>
      </c>
      <c r="G12" s="1">
        <v>1</v>
      </c>
      <c r="H12" s="1">
        <v>0.17</v>
      </c>
    </row>
    <row r="14" spans="3:14">
      <c r="C14" s="31" t="s">
        <v>10</v>
      </c>
      <c r="D14" s="31"/>
      <c r="E14" s="4">
        <f>STDEV(E4:E12)</f>
        <v>8.889756902063036</v>
      </c>
    </row>
    <row r="16" spans="3:14">
      <c r="J16" t="s">
        <v>1</v>
      </c>
      <c r="K16" t="s">
        <v>5</v>
      </c>
      <c r="N16" t="s">
        <v>19</v>
      </c>
    </row>
    <row r="17" spans="1:16" ht="15.75" thickBot="1">
      <c r="I17" s="5" t="s">
        <v>13</v>
      </c>
      <c r="J17">
        <v>2</v>
      </c>
      <c r="K17">
        <v>4</v>
      </c>
    </row>
    <row r="18" spans="1:16">
      <c r="I18" s="5" t="s">
        <v>14</v>
      </c>
      <c r="J18" s="3">
        <f>AVERAGE(E4,E6)</f>
        <v>74.5</v>
      </c>
      <c r="K18" s="3">
        <f>AVERAGE(E11,E12, E7,E9)</f>
        <v>74</v>
      </c>
      <c r="N18" s="8"/>
      <c r="O18" s="8" t="s">
        <v>17</v>
      </c>
      <c r="P18" s="8" t="s">
        <v>18</v>
      </c>
    </row>
    <row r="19" spans="1:16">
      <c r="I19" s="5" t="s">
        <v>15</v>
      </c>
      <c r="J19" s="3">
        <f>STDEV(E4,E6)</f>
        <v>13.435028842544403</v>
      </c>
      <c r="K19" s="3">
        <f>STDEV(E7,E9,E11:E12)</f>
        <v>8.4852813742385695</v>
      </c>
      <c r="N19" s="6" t="s">
        <v>14</v>
      </c>
      <c r="O19" s="9">
        <v>74.5</v>
      </c>
      <c r="P19" s="9">
        <v>74</v>
      </c>
    </row>
    <row r="20" spans="1:16" ht="15.75" thickBot="1">
      <c r="I20" s="5" t="s">
        <v>16</v>
      </c>
      <c r="N20" s="6" t="s">
        <v>20</v>
      </c>
      <c r="O20" s="9">
        <v>180.5</v>
      </c>
      <c r="P20" s="9">
        <v>72</v>
      </c>
    </row>
    <row r="21" spans="1:16" ht="16.5" thickBot="1">
      <c r="A21" s="15" t="s">
        <v>3</v>
      </c>
      <c r="B21" s="16" t="s">
        <v>17</v>
      </c>
      <c r="C21" s="16" t="s">
        <v>18</v>
      </c>
      <c r="N21" s="6" t="s">
        <v>21</v>
      </c>
      <c r="O21" s="6">
        <v>2</v>
      </c>
      <c r="P21" s="6">
        <v>4</v>
      </c>
    </row>
    <row r="22" spans="1:16" ht="19.5" thickBot="1">
      <c r="A22" s="17" t="s">
        <v>7</v>
      </c>
      <c r="B22" s="18">
        <v>1</v>
      </c>
      <c r="C22" s="19">
        <v>1</v>
      </c>
      <c r="I22" s="1" t="s">
        <v>30</v>
      </c>
      <c r="J22" s="1" t="s">
        <v>31</v>
      </c>
      <c r="N22" s="6" t="s">
        <v>22</v>
      </c>
      <c r="O22" s="9">
        <v>99.125</v>
      </c>
      <c r="P22" s="6"/>
    </row>
    <row r="23" spans="1:16" ht="19.5" thickBot="1">
      <c r="A23" s="17" t="s">
        <v>8</v>
      </c>
      <c r="B23" s="19">
        <v>1</v>
      </c>
      <c r="C23" s="19">
        <v>3</v>
      </c>
      <c r="H23" t="s">
        <v>17</v>
      </c>
      <c r="I23" s="11">
        <f>AVERAGE(F4,F6)</f>
        <v>0.5</v>
      </c>
      <c r="J23" s="11">
        <f>AVERAGE(G4,G6)</f>
        <v>0</v>
      </c>
      <c r="N23" s="6" t="s">
        <v>23</v>
      </c>
      <c r="O23" s="6">
        <v>0</v>
      </c>
      <c r="P23" s="6"/>
    </row>
    <row r="24" spans="1:16" ht="19.5" thickBot="1">
      <c r="A24" s="17" t="s">
        <v>36</v>
      </c>
      <c r="B24" s="19">
        <v>2</v>
      </c>
      <c r="C24" s="20">
        <v>4</v>
      </c>
      <c r="H24" t="s">
        <v>18</v>
      </c>
      <c r="I24" s="11">
        <f>AVERAGE(F7,F9,F11:F12)</f>
        <v>0.5</v>
      </c>
      <c r="J24" s="11">
        <f>AVERAGE(G7,G9,G11,G12)</f>
        <v>0.25</v>
      </c>
      <c r="N24" s="6" t="s">
        <v>24</v>
      </c>
      <c r="O24" s="6">
        <v>4</v>
      </c>
      <c r="P24" s="6"/>
    </row>
    <row r="25" spans="1:16">
      <c r="N25" s="6" t="s">
        <v>25</v>
      </c>
      <c r="O25" s="9">
        <v>5.7989287468618873E-2</v>
      </c>
      <c r="P25" s="6"/>
    </row>
    <row r="26" spans="1:16" ht="15.75">
      <c r="A26" s="22" t="s">
        <v>37</v>
      </c>
      <c r="B26" s="1">
        <f>(B22*C23)/(B23*C22)</f>
        <v>3</v>
      </c>
      <c r="N26" s="6" t="s">
        <v>26</v>
      </c>
      <c r="O26" s="9">
        <v>0.47826923844375313</v>
      </c>
      <c r="P26" s="6"/>
    </row>
    <row r="27" spans="1:16" ht="15.75">
      <c r="A27" s="21" t="s">
        <v>38</v>
      </c>
      <c r="B27" s="4">
        <f>1/1+1/1+1/1+1/3</f>
        <v>3.3333333333333335</v>
      </c>
      <c r="N27" s="6" t="s">
        <v>27</v>
      </c>
      <c r="O27" s="9">
        <v>2.1318467863266499</v>
      </c>
      <c r="P27" s="6"/>
    </row>
    <row r="28" spans="1:16" ht="15.75">
      <c r="A28" s="21" t="s">
        <v>39</v>
      </c>
      <c r="B28" s="4">
        <f>B26+1.96*SQRT(B27)</f>
        <v>6.5784540423670848</v>
      </c>
      <c r="N28" s="6" t="s">
        <v>28</v>
      </c>
      <c r="O28" s="9">
        <v>0.95653847688750626</v>
      </c>
      <c r="P28" s="6"/>
    </row>
    <row r="29" spans="1:16" ht="16.5" thickBot="1">
      <c r="A29" s="21" t="s">
        <v>40</v>
      </c>
      <c r="B29" s="4">
        <v>0</v>
      </c>
      <c r="N29" s="7" t="s">
        <v>29</v>
      </c>
      <c r="O29" s="10">
        <v>2.7764451051977934</v>
      </c>
      <c r="P29" s="7"/>
    </row>
  </sheetData>
  <mergeCells count="6">
    <mergeCell ref="H2:H3"/>
    <mergeCell ref="C14:D14"/>
    <mergeCell ref="F2:G2"/>
    <mergeCell ref="E2:E3"/>
    <mergeCell ref="D2:D3"/>
    <mergeCell ref="C2:C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K19"/>
  <sheetViews>
    <sheetView workbookViewId="0">
      <selection activeCell="C3" sqref="C3:J19"/>
    </sheetView>
  </sheetViews>
  <sheetFormatPr defaultRowHeight="15"/>
  <cols>
    <col min="3" max="3" width="13" customWidth="1"/>
    <col min="5" max="5" width="12.42578125" customWidth="1"/>
    <col min="6" max="6" width="13.5703125" customWidth="1"/>
    <col min="7" max="7" width="12.5703125" customWidth="1"/>
    <col min="8" max="8" width="10.42578125" customWidth="1"/>
    <col min="9" max="9" width="12.7109375" customWidth="1"/>
  </cols>
  <sheetData>
    <row r="3" spans="2:11">
      <c r="C3" s="31" t="s">
        <v>33</v>
      </c>
      <c r="D3" s="32" t="s">
        <v>32</v>
      </c>
      <c r="E3" s="32" t="s">
        <v>42</v>
      </c>
      <c r="F3" s="32"/>
      <c r="G3" s="31" t="s">
        <v>47</v>
      </c>
      <c r="H3" s="31" t="s">
        <v>44</v>
      </c>
      <c r="I3">
        <v>7</v>
      </c>
      <c r="J3" s="31" t="s">
        <v>45</v>
      </c>
    </row>
    <row r="4" spans="2:11" ht="10.5" customHeight="1">
      <c r="C4" s="31"/>
      <c r="D4" s="32"/>
      <c r="E4" s="32"/>
      <c r="F4" s="32"/>
      <c r="G4" s="31"/>
      <c r="H4" s="31"/>
      <c r="I4" s="31" t="s">
        <v>46</v>
      </c>
      <c r="J4" s="31"/>
      <c r="K4" s="31"/>
    </row>
    <row r="5" spans="2:11" ht="17.25" customHeight="1">
      <c r="C5" s="31"/>
      <c r="D5" s="32"/>
      <c r="E5" s="32"/>
      <c r="F5" s="32"/>
      <c r="G5" s="31"/>
      <c r="H5" s="31"/>
      <c r="I5" s="31"/>
      <c r="J5" s="31"/>
      <c r="K5" s="31"/>
    </row>
    <row r="6" spans="2:11">
      <c r="B6" s="1"/>
      <c r="C6" s="31"/>
      <c r="D6" s="32"/>
      <c r="E6" s="14" t="s">
        <v>34</v>
      </c>
      <c r="F6" s="14" t="s">
        <v>35</v>
      </c>
      <c r="G6" s="31"/>
      <c r="H6" s="31"/>
      <c r="I6" s="31"/>
      <c r="J6" s="31"/>
      <c r="K6" s="31"/>
    </row>
    <row r="7" spans="2:11">
      <c r="C7" s="23">
        <v>0</v>
      </c>
      <c r="D7" s="23">
        <v>125</v>
      </c>
      <c r="E7" s="1">
        <v>120</v>
      </c>
      <c r="F7" s="1">
        <v>140</v>
      </c>
      <c r="G7" s="1" t="str">
        <f>IF(D7&gt;=E7,IF(D7&lt;=F7,IF(D8&gt;=E8,IF(D8&lt;=F8,"Yes","No"),"No"), "No"), "No")</f>
        <v>Yes</v>
      </c>
      <c r="H7" s="1">
        <f>IF(G7="Yes", C8-C7,0)</f>
        <v>12</v>
      </c>
      <c r="I7" s="1">
        <f>IF(H7-2*$I$3&lt;0, 0,H7-2*$I$3)</f>
        <v>0</v>
      </c>
      <c r="J7">
        <v>125</v>
      </c>
    </row>
    <row r="8" spans="2:11">
      <c r="C8" s="1">
        <f>((140-D7)/(D9-D7)*(C9-C7))</f>
        <v>12</v>
      </c>
      <c r="D8" s="1">
        <v>140</v>
      </c>
      <c r="E8" s="1">
        <v>120</v>
      </c>
      <c r="F8" s="1">
        <v>140</v>
      </c>
      <c r="G8" s="1" t="str">
        <f t="shared" ref="G8:G16" si="0">IF(D8&gt;=E8,IF(D8&lt;=F8,IF(D9&gt;=E9,IF(D9&lt;=F9,"Yes","No"),"No"), "No"), "No")</f>
        <v>No</v>
      </c>
      <c r="H8" s="1">
        <f t="shared" ref="H8:H15" si="1">IF(G8="Yes", C9-C8,0)</f>
        <v>0</v>
      </c>
      <c r="I8" s="1">
        <f t="shared" ref="I8:I16" si="2">IF(H8-2*$I$3&lt;0, 0,H8-2*$I$3)</f>
        <v>0</v>
      </c>
      <c r="J8">
        <v>140</v>
      </c>
    </row>
    <row r="9" spans="2:11">
      <c r="C9" s="23">
        <v>20</v>
      </c>
      <c r="D9" s="23">
        <v>150</v>
      </c>
      <c r="E9" s="1">
        <v>120</v>
      </c>
      <c r="F9" s="1">
        <v>140</v>
      </c>
      <c r="G9" s="1" t="str">
        <f t="shared" si="0"/>
        <v>No</v>
      </c>
      <c r="H9" s="1">
        <f t="shared" si="1"/>
        <v>0</v>
      </c>
      <c r="I9" s="1">
        <f t="shared" si="2"/>
        <v>0</v>
      </c>
    </row>
    <row r="10" spans="2:11">
      <c r="C10" s="1">
        <f>C9+((140-D9)/(D11-D9)*(C11-C9))</f>
        <v>40</v>
      </c>
      <c r="D10" s="1">
        <v>140</v>
      </c>
      <c r="E10" s="1">
        <v>120</v>
      </c>
      <c r="F10" s="1">
        <v>140</v>
      </c>
      <c r="G10" s="1" t="str">
        <f t="shared" si="0"/>
        <v>Yes</v>
      </c>
      <c r="H10" s="1">
        <f t="shared" si="1"/>
        <v>20</v>
      </c>
      <c r="I10" s="1">
        <f t="shared" si="2"/>
        <v>6</v>
      </c>
      <c r="J10">
        <v>140</v>
      </c>
    </row>
    <row r="11" spans="2:11">
      <c r="C11" s="23">
        <v>60</v>
      </c>
      <c r="D11" s="23">
        <v>130</v>
      </c>
      <c r="E11" s="1">
        <v>120</v>
      </c>
      <c r="F11" s="1">
        <v>140</v>
      </c>
      <c r="G11" s="1" t="str">
        <f t="shared" si="0"/>
        <v>Yes</v>
      </c>
      <c r="H11" s="1">
        <f t="shared" si="1"/>
        <v>5</v>
      </c>
      <c r="I11" s="1">
        <f t="shared" si="2"/>
        <v>0</v>
      </c>
      <c r="J11">
        <v>130</v>
      </c>
    </row>
    <row r="12" spans="2:11">
      <c r="C12" s="1">
        <f>C11+((120-D11)/(D13-D11)*(C13-C11))</f>
        <v>65</v>
      </c>
      <c r="D12" s="1">
        <v>120</v>
      </c>
      <c r="E12" s="1">
        <v>120</v>
      </c>
      <c r="F12" s="1">
        <v>140</v>
      </c>
      <c r="G12" s="1" t="str">
        <f t="shared" si="0"/>
        <v>No</v>
      </c>
      <c r="H12" s="1">
        <f t="shared" si="1"/>
        <v>0</v>
      </c>
      <c r="I12" s="1">
        <f t="shared" si="2"/>
        <v>0</v>
      </c>
      <c r="J12">
        <v>120</v>
      </c>
    </row>
    <row r="13" spans="2:11">
      <c r="C13" s="23">
        <v>70</v>
      </c>
      <c r="D13" s="23">
        <v>110</v>
      </c>
      <c r="E13" s="1">
        <v>120</v>
      </c>
      <c r="F13" s="1">
        <v>140</v>
      </c>
      <c r="G13" s="1" t="str">
        <f t="shared" si="0"/>
        <v>No</v>
      </c>
      <c r="H13" s="1">
        <f t="shared" si="1"/>
        <v>0</v>
      </c>
      <c r="I13" s="1">
        <f t="shared" si="2"/>
        <v>0</v>
      </c>
    </row>
    <row r="14" spans="2:11">
      <c r="C14" s="1">
        <f>C13+((120-D13)/(D15-D13)*(C15-C13))</f>
        <v>80</v>
      </c>
      <c r="D14" s="1">
        <v>120</v>
      </c>
      <c r="E14" s="1">
        <v>120</v>
      </c>
      <c r="F14" s="1">
        <v>140</v>
      </c>
      <c r="G14" s="1" t="str">
        <f t="shared" si="0"/>
        <v>Yes</v>
      </c>
      <c r="H14" s="1">
        <f t="shared" si="1"/>
        <v>10</v>
      </c>
      <c r="I14" s="1">
        <f t="shared" si="2"/>
        <v>0</v>
      </c>
      <c r="J14">
        <v>120</v>
      </c>
    </row>
    <row r="15" spans="2:11">
      <c r="C15" s="23">
        <v>90</v>
      </c>
      <c r="D15" s="23">
        <v>130</v>
      </c>
      <c r="E15" s="1">
        <v>120</v>
      </c>
      <c r="F15" s="1">
        <v>140</v>
      </c>
      <c r="G15" s="1" t="str">
        <f t="shared" si="0"/>
        <v>Yes</v>
      </c>
      <c r="H15" s="1">
        <f t="shared" si="1"/>
        <v>30</v>
      </c>
      <c r="I15" s="1">
        <f t="shared" si="2"/>
        <v>16</v>
      </c>
      <c r="J15">
        <v>130</v>
      </c>
    </row>
    <row r="16" spans="2:11">
      <c r="C16" s="1">
        <v>120</v>
      </c>
      <c r="D16" s="1">
        <v>135</v>
      </c>
      <c r="E16" s="1">
        <v>120</v>
      </c>
      <c r="F16" s="1">
        <v>140</v>
      </c>
      <c r="G16" s="1" t="str">
        <f t="shared" si="0"/>
        <v>Yes</v>
      </c>
      <c r="H16" s="1"/>
      <c r="I16" s="1">
        <f t="shared" si="2"/>
        <v>0</v>
      </c>
      <c r="J16">
        <v>135</v>
      </c>
    </row>
    <row r="17" spans="3:9">
      <c r="C17" s="1"/>
      <c r="D17" s="1"/>
      <c r="E17" s="1"/>
      <c r="F17" s="1"/>
      <c r="G17" s="1"/>
      <c r="H17" s="1"/>
      <c r="I17" s="1"/>
    </row>
    <row r="18" spans="3:9">
      <c r="D18" s="13"/>
      <c r="E18" s="33" t="s">
        <v>41</v>
      </c>
      <c r="F18" s="33"/>
      <c r="G18" s="33"/>
      <c r="H18" s="1">
        <f>SUM(H7:H17)</f>
        <v>77</v>
      </c>
      <c r="I18" s="1">
        <f>SUM(I7:I17)</f>
        <v>22</v>
      </c>
    </row>
    <row r="19" spans="3:9">
      <c r="D19" s="33" t="s">
        <v>43</v>
      </c>
      <c r="E19" s="33"/>
      <c r="F19" s="33"/>
      <c r="G19" s="33"/>
      <c r="H19" s="12">
        <f>(H18-I18)/(C16-I18)</f>
        <v>0.56122448979591832</v>
      </c>
      <c r="I19" s="1"/>
    </row>
  </sheetData>
  <mergeCells count="10">
    <mergeCell ref="C3:C6"/>
    <mergeCell ref="D19:G19"/>
    <mergeCell ref="E18:G18"/>
    <mergeCell ref="K4:K6"/>
    <mergeCell ref="D3:D6"/>
    <mergeCell ref="E3:F5"/>
    <mergeCell ref="G3:G6"/>
    <mergeCell ref="H3:H6"/>
    <mergeCell ref="J3:J6"/>
    <mergeCell ref="I4:I6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5"/>
  <sheetViews>
    <sheetView tabSelected="1" workbookViewId="0">
      <selection activeCell="V9" sqref="V9"/>
    </sheetView>
  </sheetViews>
  <sheetFormatPr defaultRowHeight="15"/>
  <cols>
    <col min="6" max="6" width="12" customWidth="1"/>
    <col min="7" max="7" width="9.85546875" customWidth="1"/>
    <col min="12" max="12" width="9.140625" style="13"/>
    <col min="23" max="23" width="8.28515625" customWidth="1"/>
    <col min="24" max="24" width="11.28515625" bestFit="1" customWidth="1"/>
    <col min="28" max="28" width="12.140625" customWidth="1"/>
  </cols>
  <sheetData>
    <row r="1" spans="1:20" ht="18.75" customHeight="1">
      <c r="A1" s="35" t="s">
        <v>48</v>
      </c>
      <c r="B1" s="38" t="s">
        <v>53</v>
      </c>
      <c r="C1" s="35" t="s">
        <v>2</v>
      </c>
      <c r="D1" s="38" t="s">
        <v>58</v>
      </c>
      <c r="E1" s="38" t="s">
        <v>54</v>
      </c>
      <c r="F1" s="35" t="s">
        <v>55</v>
      </c>
      <c r="G1" s="36" t="s">
        <v>56</v>
      </c>
      <c r="H1" s="36" t="s">
        <v>57</v>
      </c>
      <c r="I1" s="36" t="s">
        <v>59</v>
      </c>
      <c r="J1" s="36" t="s">
        <v>60</v>
      </c>
      <c r="K1" s="36" t="s">
        <v>66</v>
      </c>
      <c r="L1" s="36" t="s">
        <v>67</v>
      </c>
      <c r="M1" s="39"/>
      <c r="N1" s="39"/>
      <c r="O1" s="43" t="s">
        <v>65</v>
      </c>
      <c r="P1" s="43"/>
      <c r="Q1" s="39"/>
      <c r="R1" s="39"/>
      <c r="S1" s="39"/>
      <c r="T1" s="39"/>
    </row>
    <row r="2" spans="1:20" ht="15" customHeight="1">
      <c r="A2" s="35"/>
      <c r="B2" s="38"/>
      <c r="C2" s="35"/>
      <c r="D2" s="38"/>
      <c r="E2" s="38"/>
      <c r="F2" s="35"/>
      <c r="G2" s="36"/>
      <c r="H2" s="36"/>
      <c r="I2" s="36"/>
      <c r="J2" s="36"/>
      <c r="K2" s="36"/>
      <c r="L2" s="41"/>
      <c r="M2" s="40"/>
      <c r="N2" s="40"/>
      <c r="O2" s="43"/>
      <c r="P2" s="43"/>
    </row>
    <row r="3" spans="1:20" ht="15" customHeight="1">
      <c r="A3" s="28">
        <v>1</v>
      </c>
      <c r="B3" s="28" t="s">
        <v>7</v>
      </c>
      <c r="C3" s="28">
        <v>65</v>
      </c>
      <c r="D3" s="28"/>
      <c r="E3" s="28">
        <v>3</v>
      </c>
      <c r="F3" s="29">
        <v>0.24</v>
      </c>
      <c r="G3" s="1" t="str">
        <f>IF(B3="Yes", "", IF(ABS((C3-$C$3)/STDEV($C$3:$C$11))&lt;1,F3,""))</f>
        <v/>
      </c>
      <c r="H3" s="1" t="str">
        <f>IF(B3="Yes", "", IF(ABS((C3-$C$5)/STDEV($C$3:$C$11))&lt;1,F3,""))</f>
        <v/>
      </c>
      <c r="I3" s="1">
        <f>IF(F3=SMALL($F$3:$F$11,1),1,0)+IF(F3=SMALL($F$3:$F$11,2),1,0)</f>
        <v>0</v>
      </c>
      <c r="J3" s="1">
        <f>IF(H3=SMALL($H$3:$H$11,1),1,0)+IF(H3=SMALL($H$3:$H$11,2),1,0)</f>
        <v>0</v>
      </c>
      <c r="K3" s="1" t="str">
        <f>IF(J3+I3=1,D3,"")</f>
        <v/>
      </c>
      <c r="L3" s="42">
        <f>IF(B3="Yes",D3,"")</f>
        <v>0</v>
      </c>
      <c r="O3" s="43"/>
      <c r="P3" s="43"/>
    </row>
    <row r="4" spans="1:20" ht="15" customHeight="1">
      <c r="A4" s="26">
        <v>2</v>
      </c>
      <c r="B4" s="26" t="s">
        <v>8</v>
      </c>
      <c r="C4" s="26">
        <v>60</v>
      </c>
      <c r="D4" s="26"/>
      <c r="E4" s="26">
        <v>2</v>
      </c>
      <c r="F4" s="27">
        <v>0.85</v>
      </c>
      <c r="G4" s="1">
        <f>IF(B4="Yes", "", IF(ABS((C4-$C$3)/STDEV($C$3:$C$11))&lt;1,F4,""))</f>
        <v>0.85</v>
      </c>
      <c r="H4" s="1" t="str">
        <f>IF(B4="Yes", "", IF(ABS((C4-$C$5)/STDEV($C$3:$C$11))&lt;1,F4,""))</f>
        <v/>
      </c>
      <c r="I4" s="1">
        <f t="shared" ref="I4:I11" si="0">IF(F4=SMALL($F$3:$F$11,1),1,0)+IF(F4=SMALL($F$3:$F$11,2),1,0)</f>
        <v>0</v>
      </c>
      <c r="J4" s="1">
        <f t="shared" ref="J4:J11" si="1">IF(H4=SMALL($H$3:$H$11,1),1,0)+IF(H4=SMALL($H$3:$H$11,2),1,0)</f>
        <v>0</v>
      </c>
      <c r="K4" s="1" t="str">
        <f t="shared" ref="K4:K11" si="2">IF(J4+I4=1,D4,"")</f>
        <v/>
      </c>
      <c r="L4" s="42" t="str">
        <f t="shared" ref="L4:L11" si="3">IF(B4="Yes",D4,"")</f>
        <v/>
      </c>
      <c r="O4" s="43"/>
      <c r="P4" s="43"/>
    </row>
    <row r="5" spans="1:20" ht="15" customHeight="1">
      <c r="A5" s="28">
        <v>3</v>
      </c>
      <c r="B5" s="28" t="s">
        <v>7</v>
      </c>
      <c r="C5" s="28">
        <v>84</v>
      </c>
      <c r="D5" s="28">
        <v>2</v>
      </c>
      <c r="E5" s="28"/>
      <c r="F5" s="29">
        <v>0.64</v>
      </c>
      <c r="G5" s="1" t="str">
        <f t="shared" ref="G5:G11" si="4">IF(ABS((C5-$C$3)/STDEV($C$3:$C$11))&lt;1,F5,"")</f>
        <v/>
      </c>
      <c r="H5" s="1" t="str">
        <f>IF(B5="Yes", "", IF(ABS((C5-$C$5)/STDEV($C$3:$C$11))&lt;1,F5,""))</f>
        <v/>
      </c>
      <c r="I5" s="1">
        <f t="shared" si="0"/>
        <v>0</v>
      </c>
      <c r="J5" s="1">
        <f t="shared" si="1"/>
        <v>0</v>
      </c>
      <c r="K5" s="1" t="str">
        <f t="shared" si="2"/>
        <v/>
      </c>
      <c r="L5" s="42">
        <f t="shared" si="3"/>
        <v>2</v>
      </c>
      <c r="O5" s="43"/>
      <c r="P5" s="43"/>
    </row>
    <row r="6" spans="1:20" ht="15" customHeight="1">
      <c r="A6" s="26">
        <v>4</v>
      </c>
      <c r="B6" s="26" t="s">
        <v>8</v>
      </c>
      <c r="C6" s="26">
        <v>82</v>
      </c>
      <c r="D6" s="26">
        <v>4</v>
      </c>
      <c r="E6" s="26"/>
      <c r="F6" s="27">
        <v>0.7</v>
      </c>
      <c r="G6" s="1" t="str">
        <f t="shared" si="4"/>
        <v/>
      </c>
      <c r="H6" s="1">
        <f t="shared" ref="H6:H11" si="5">IF(B6="Yes", "", IF(ABS((C6-$C$5)/STDEV($C$3:$C$11))&lt;1,F6,""))</f>
        <v>0.7</v>
      </c>
      <c r="I6" s="1">
        <f t="shared" si="0"/>
        <v>0</v>
      </c>
      <c r="J6" s="1">
        <f t="shared" si="1"/>
        <v>1</v>
      </c>
      <c r="K6" s="1">
        <f t="shared" si="2"/>
        <v>4</v>
      </c>
      <c r="L6" s="42" t="str">
        <f t="shared" si="3"/>
        <v/>
      </c>
      <c r="O6" s="43"/>
      <c r="P6" s="43"/>
    </row>
    <row r="7" spans="1:20" ht="15" customHeight="1">
      <c r="A7" s="26">
        <v>5</v>
      </c>
      <c r="B7" s="26" t="s">
        <v>8</v>
      </c>
      <c r="C7" s="26">
        <v>78</v>
      </c>
      <c r="D7" s="26"/>
      <c r="E7" s="26"/>
      <c r="F7" s="27">
        <v>0.87</v>
      </c>
      <c r="G7" s="1" t="str">
        <f t="shared" si="4"/>
        <v/>
      </c>
      <c r="H7" s="1">
        <f t="shared" si="5"/>
        <v>0.87</v>
      </c>
      <c r="I7" s="1">
        <f t="shared" si="0"/>
        <v>0</v>
      </c>
      <c r="J7" s="1">
        <f t="shared" si="1"/>
        <v>0</v>
      </c>
      <c r="K7" s="1" t="str">
        <f t="shared" si="2"/>
        <v/>
      </c>
      <c r="L7" s="42" t="str">
        <f t="shared" si="3"/>
        <v/>
      </c>
      <c r="O7" s="43"/>
      <c r="P7" s="43"/>
    </row>
    <row r="8" spans="1:20" ht="15" customHeight="1">
      <c r="A8" s="26">
        <v>6</v>
      </c>
      <c r="B8" s="26" t="s">
        <v>8</v>
      </c>
      <c r="C8" s="26">
        <v>80</v>
      </c>
      <c r="D8" s="26">
        <v>3</v>
      </c>
      <c r="E8" s="26"/>
      <c r="F8" s="27">
        <v>0.72</v>
      </c>
      <c r="G8" s="1" t="str">
        <f t="shared" si="4"/>
        <v/>
      </c>
      <c r="H8" s="1">
        <f t="shared" si="5"/>
        <v>0.72</v>
      </c>
      <c r="I8" s="1">
        <f t="shared" si="0"/>
        <v>0</v>
      </c>
      <c r="J8" s="1">
        <f t="shared" si="1"/>
        <v>1</v>
      </c>
      <c r="K8" s="1">
        <f t="shared" si="2"/>
        <v>3</v>
      </c>
      <c r="L8" s="42" t="str">
        <f t="shared" si="3"/>
        <v/>
      </c>
      <c r="O8" s="43"/>
      <c r="P8" s="43"/>
    </row>
    <row r="9" spans="1:20" ht="15" customHeight="1">
      <c r="A9" s="26">
        <v>7</v>
      </c>
      <c r="B9" s="26" t="s">
        <v>8</v>
      </c>
      <c r="C9" s="26">
        <v>79</v>
      </c>
      <c r="D9" s="26"/>
      <c r="E9" s="26"/>
      <c r="F9" s="27">
        <v>0.86</v>
      </c>
      <c r="G9" s="1" t="str">
        <f t="shared" si="4"/>
        <v/>
      </c>
      <c r="H9" s="1">
        <f t="shared" si="5"/>
        <v>0.86</v>
      </c>
      <c r="I9" s="1">
        <f t="shared" si="0"/>
        <v>0</v>
      </c>
      <c r="J9" s="1">
        <f t="shared" si="1"/>
        <v>0</v>
      </c>
      <c r="K9" s="1" t="str">
        <f t="shared" si="2"/>
        <v/>
      </c>
      <c r="L9" s="42" t="str">
        <f t="shared" si="3"/>
        <v/>
      </c>
      <c r="O9" s="43"/>
      <c r="P9" s="43"/>
    </row>
    <row r="10" spans="1:20">
      <c r="A10" s="26">
        <v>8</v>
      </c>
      <c r="B10" s="26" t="s">
        <v>8</v>
      </c>
      <c r="C10" s="26">
        <v>64</v>
      </c>
      <c r="D10" s="26"/>
      <c r="E10" s="26"/>
      <c r="F10" s="27">
        <v>0.16</v>
      </c>
      <c r="G10" s="1">
        <f t="shared" si="4"/>
        <v>0.16</v>
      </c>
      <c r="H10" s="1" t="str">
        <f t="shared" si="5"/>
        <v/>
      </c>
      <c r="I10" s="1">
        <f t="shared" si="0"/>
        <v>1</v>
      </c>
      <c r="J10" s="1">
        <f t="shared" si="1"/>
        <v>0</v>
      </c>
      <c r="K10" s="1">
        <f>IF(J10+I10=1,D10,"")</f>
        <v>0</v>
      </c>
      <c r="L10" s="42" t="str">
        <f t="shared" si="3"/>
        <v/>
      </c>
    </row>
    <row r="11" spans="1:20">
      <c r="A11" s="26">
        <v>9</v>
      </c>
      <c r="B11" s="26" t="s">
        <v>8</v>
      </c>
      <c r="C11" s="26">
        <v>70</v>
      </c>
      <c r="D11" s="26"/>
      <c r="E11" s="26">
        <v>2</v>
      </c>
      <c r="F11" s="27">
        <v>0.17</v>
      </c>
      <c r="G11" s="1">
        <f t="shared" si="4"/>
        <v>0.17</v>
      </c>
      <c r="H11" s="1" t="str">
        <f t="shared" si="5"/>
        <v/>
      </c>
      <c r="I11" s="1">
        <f t="shared" si="0"/>
        <v>1</v>
      </c>
      <c r="J11" s="1">
        <f t="shared" si="1"/>
        <v>0</v>
      </c>
      <c r="K11" s="1">
        <f t="shared" si="2"/>
        <v>0</v>
      </c>
      <c r="L11" s="42" t="str">
        <f t="shared" si="3"/>
        <v/>
      </c>
    </row>
    <row r="12" spans="1:20">
      <c r="L12"/>
      <c r="M12" s="25"/>
      <c r="N12" s="1"/>
      <c r="O12" s="1"/>
      <c r="P12" s="1"/>
    </row>
    <row r="13" spans="1:20">
      <c r="L13"/>
      <c r="M13" s="25"/>
      <c r="N13" s="1"/>
      <c r="O13" s="1"/>
      <c r="P13" s="1"/>
    </row>
    <row r="14" spans="1:20">
      <c r="L14"/>
      <c r="M14" s="25"/>
      <c r="N14" s="1"/>
      <c r="O14" s="1"/>
      <c r="P14" s="1"/>
    </row>
    <row r="15" spans="1:20" ht="45">
      <c r="A15" s="13"/>
      <c r="B15" s="25" t="s">
        <v>51</v>
      </c>
      <c r="C15" s="24" t="s">
        <v>49</v>
      </c>
      <c r="D15" s="30" t="s">
        <v>61</v>
      </c>
      <c r="E15" s="24" t="s">
        <v>62</v>
      </c>
      <c r="F15" s="24" t="s">
        <v>63</v>
      </c>
      <c r="G15" s="24" t="s">
        <v>64</v>
      </c>
      <c r="L15"/>
      <c r="M15" s="25"/>
      <c r="N15" s="1"/>
      <c r="O15" s="1"/>
      <c r="P15" s="1"/>
    </row>
    <row r="16" spans="1:20">
      <c r="A16" s="37" t="s">
        <v>17</v>
      </c>
      <c r="B16" s="25">
        <v>1</v>
      </c>
      <c r="C16" s="1">
        <f>COUNTIF(B3:B11, "Yes")</f>
        <v>2</v>
      </c>
      <c r="D16" s="1">
        <f>COUNTIF($L$3:$L$11,B16)</f>
        <v>0</v>
      </c>
      <c r="E16" s="1">
        <f>C16-D16</f>
        <v>2</v>
      </c>
      <c r="F16" s="1">
        <f>E16/C16</f>
        <v>1</v>
      </c>
      <c r="G16" s="12">
        <f>F16</f>
        <v>1</v>
      </c>
      <c r="H16" s="12"/>
      <c r="L16"/>
      <c r="M16" s="25"/>
      <c r="N16" s="1"/>
      <c r="O16" s="1"/>
      <c r="P16" s="1"/>
    </row>
    <row r="17" spans="1:8">
      <c r="A17" s="37"/>
      <c r="B17" s="25">
        <v>2</v>
      </c>
      <c r="C17" s="1">
        <f>C16-D16</f>
        <v>2</v>
      </c>
      <c r="D17" s="1">
        <f t="shared" ref="D17:D19" si="6">COUNTIF($L$3:$L$11,B17)</f>
        <v>1</v>
      </c>
      <c r="E17" s="1">
        <f t="shared" ref="E17:E19" si="7">C17-D17</f>
        <v>1</v>
      </c>
      <c r="F17" s="1">
        <f t="shared" ref="F17:F19" si="8">E17/C17</f>
        <v>0.5</v>
      </c>
      <c r="G17" s="12">
        <f>F17*G16</f>
        <v>0.5</v>
      </c>
      <c r="H17" s="12"/>
    </row>
    <row r="18" spans="1:8">
      <c r="A18" s="37"/>
      <c r="B18" s="25">
        <v>3</v>
      </c>
      <c r="C18" s="1">
        <f t="shared" ref="C18:C19" si="9">C17-D17</f>
        <v>1</v>
      </c>
      <c r="D18" s="1">
        <f t="shared" si="6"/>
        <v>0</v>
      </c>
      <c r="E18" s="1">
        <f t="shared" si="7"/>
        <v>1</v>
      </c>
      <c r="F18" s="1">
        <f t="shared" si="8"/>
        <v>1</v>
      </c>
      <c r="G18" s="12">
        <f t="shared" ref="G18:G19" si="10">F18*G17</f>
        <v>0.5</v>
      </c>
      <c r="H18" s="12"/>
    </row>
    <row r="19" spans="1:8">
      <c r="A19" s="37"/>
      <c r="B19" s="25">
        <v>4</v>
      </c>
      <c r="C19" s="1">
        <f t="shared" si="9"/>
        <v>1</v>
      </c>
      <c r="D19" s="1">
        <f t="shared" si="6"/>
        <v>0</v>
      </c>
      <c r="E19" s="1">
        <f t="shared" si="7"/>
        <v>1</v>
      </c>
      <c r="F19" s="1">
        <f t="shared" si="8"/>
        <v>1</v>
      </c>
      <c r="G19" s="12">
        <f t="shared" si="10"/>
        <v>0.5</v>
      </c>
      <c r="H19" s="12"/>
    </row>
    <row r="20" spans="1:8">
      <c r="A20" s="13"/>
      <c r="B20" s="25"/>
      <c r="C20" s="1"/>
      <c r="D20" s="1"/>
      <c r="E20" s="1"/>
      <c r="F20" s="4"/>
      <c r="G20" s="1"/>
    </row>
    <row r="21" spans="1:8" ht="45">
      <c r="A21" s="13"/>
      <c r="B21" s="25" t="s">
        <v>51</v>
      </c>
      <c r="C21" s="24" t="s">
        <v>49</v>
      </c>
      <c r="D21" s="24" t="s">
        <v>50</v>
      </c>
      <c r="E21" s="24" t="s">
        <v>52</v>
      </c>
      <c r="F21" s="24" t="str">
        <f>F15</f>
        <v>p( no fall | not fallen so far)</v>
      </c>
      <c r="G21" s="24" t="str">
        <f>G15</f>
        <v>Percent never fallen</v>
      </c>
    </row>
    <row r="22" spans="1:8">
      <c r="A22" s="34" t="s">
        <v>18</v>
      </c>
      <c r="B22" s="25">
        <v>1</v>
      </c>
      <c r="C22" s="1">
        <f>SUM(I3:I11)+SUM(J3:J11)</f>
        <v>4</v>
      </c>
      <c r="D22" s="1">
        <f>COUNTIF($K$3:$K$11,B22)</f>
        <v>0</v>
      </c>
      <c r="E22" s="1">
        <f>C22-D22</f>
        <v>4</v>
      </c>
      <c r="F22" s="1">
        <f>E22/C22</f>
        <v>1</v>
      </c>
      <c r="G22" s="12">
        <f>F22</f>
        <v>1</v>
      </c>
    </row>
    <row r="23" spans="1:8">
      <c r="A23" s="34"/>
      <c r="B23" s="25">
        <v>2</v>
      </c>
      <c r="C23" s="1">
        <f>C22-D22</f>
        <v>4</v>
      </c>
      <c r="D23" s="1">
        <f t="shared" ref="D23:D25" si="11">COUNTIF($K$3:$K$11,B23)</f>
        <v>0</v>
      </c>
      <c r="E23" s="1">
        <f>C23-D23</f>
        <v>4</v>
      </c>
      <c r="F23" s="1">
        <f>E23/C23</f>
        <v>1</v>
      </c>
      <c r="G23" s="12">
        <f>F23*G22</f>
        <v>1</v>
      </c>
    </row>
    <row r="24" spans="1:8">
      <c r="A24" s="34"/>
      <c r="B24" s="25">
        <v>3</v>
      </c>
      <c r="C24" s="1">
        <f>C23-D23</f>
        <v>4</v>
      </c>
      <c r="D24" s="1">
        <f t="shared" si="11"/>
        <v>1</v>
      </c>
      <c r="E24" s="1">
        <f>C24-D24</f>
        <v>3</v>
      </c>
      <c r="F24" s="1">
        <f>E24/C24</f>
        <v>0.75</v>
      </c>
      <c r="G24" s="12">
        <f>F24*G23</f>
        <v>0.75</v>
      </c>
    </row>
    <row r="25" spans="1:8">
      <c r="A25" s="34"/>
      <c r="B25" s="25">
        <v>4</v>
      </c>
      <c r="C25" s="1">
        <f>C24-D24</f>
        <v>3</v>
      </c>
      <c r="D25" s="1">
        <f t="shared" si="11"/>
        <v>1</v>
      </c>
      <c r="E25" s="1">
        <f>C25-D25</f>
        <v>2</v>
      </c>
      <c r="F25" s="4">
        <f>E25/C25</f>
        <v>0.66666666666666663</v>
      </c>
      <c r="G25" s="12">
        <f>F25*G24</f>
        <v>0.5</v>
      </c>
    </row>
  </sheetData>
  <mergeCells count="15">
    <mergeCell ref="L1:L2"/>
    <mergeCell ref="O1:P9"/>
    <mergeCell ref="A22:A25"/>
    <mergeCell ref="A1:A2"/>
    <mergeCell ref="I1:I2"/>
    <mergeCell ref="A16:A19"/>
    <mergeCell ref="J1:J2"/>
    <mergeCell ref="G1:G2"/>
    <mergeCell ref="H1:H2"/>
    <mergeCell ref="B1:B2"/>
    <mergeCell ref="D1:D2"/>
    <mergeCell ref="E1:E2"/>
    <mergeCell ref="F1:F2"/>
    <mergeCell ref="C1:C2"/>
    <mergeCell ref="K1:K2"/>
  </mergeCells>
  <pageMargins left="0.7" right="0.7" top="0.75" bottom="0.75" header="0.3" footer="0.3"/>
  <pageSetup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Match case control</vt:lpstr>
      <vt:lpstr>Time in </vt:lpstr>
      <vt:lpstr>Survival</vt:lpstr>
    </vt:vector>
  </TitlesOfParts>
  <Company>Dept. of Veterans Affairs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Alemi, Farrokh</dc:creator>
  <cp:lastModifiedBy>Farrokh</cp:lastModifiedBy>
  <dcterms:created xsi:type="dcterms:W3CDTF">2013-06-19T11:22:36Z</dcterms:created>
  <dcterms:modified xsi:type="dcterms:W3CDTF">2013-07-11T01:09:34Z</dcterms:modified>
</cp:coreProperties>
</file>