
<file path=[Content_Types].xml><?xml version="1.0" encoding="utf-8"?>
<Types xmlns="http://schemas.openxmlformats.org/package/2006/content-types">
  <Default Extension="png" ContentType="image/png"/>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8340" yWindow="165" windowWidth="12795" windowHeight="8505" activeTab="2"/>
  </bookViews>
  <sheets>
    <sheet name="Cover Page" sheetId="9" r:id="rId1"/>
    <sheet name="Question 1" sheetId="1" r:id="rId2"/>
    <sheet name="Question 2" sheetId="2" r:id="rId3"/>
    <sheet name="Question 3" sheetId="3" r:id="rId4"/>
    <sheet name="Question 4" sheetId="4" r:id="rId5"/>
    <sheet name="Question 5" sheetId="5" r:id="rId6"/>
    <sheet name="Question 6" sheetId="6" r:id="rId7"/>
    <sheet name="Question 7" sheetId="7" r:id="rId8"/>
    <sheet name="Question 8" sheetId="8" r:id="rId9"/>
  </sheets>
  <calcPr calcId="125725"/>
</workbook>
</file>

<file path=xl/calcChain.xml><?xml version="1.0" encoding="utf-8"?>
<calcChain xmlns="http://schemas.openxmlformats.org/spreadsheetml/2006/main">
  <c r="J28" i="5"/>
  <c r="J29"/>
  <c r="J30"/>
  <c r="J31"/>
  <c r="J32"/>
  <c r="J27"/>
  <c r="I28"/>
  <c r="I29"/>
  <c r="I30"/>
  <c r="I31"/>
  <c r="I32"/>
  <c r="I27"/>
  <c r="H29"/>
  <c r="H30"/>
  <c r="H31" s="1"/>
  <c r="H32" s="1"/>
  <c r="H28"/>
  <c r="H27"/>
  <c r="H26"/>
  <c r="H20"/>
  <c r="H21" s="1"/>
  <c r="H22" s="1"/>
  <c r="H23" s="1"/>
  <c r="H19"/>
  <c r="H18"/>
  <c r="G28"/>
  <c r="G29"/>
  <c r="G30"/>
  <c r="G31"/>
  <c r="G32"/>
  <c r="G26"/>
  <c r="G27"/>
  <c r="G19"/>
  <c r="G20"/>
  <c r="G21"/>
  <c r="G22"/>
  <c r="G23"/>
  <c r="G18"/>
  <c r="I18" s="1"/>
  <c r="L13" i="4"/>
  <c r="M13"/>
  <c r="N13"/>
  <c r="K13"/>
  <c r="J12"/>
  <c r="J13"/>
  <c r="J14"/>
  <c r="K11"/>
  <c r="L11"/>
  <c r="M11"/>
  <c r="N11"/>
  <c r="G25"/>
  <c r="G20"/>
  <c r="K12" i="8"/>
  <c r="J12"/>
  <c r="K11"/>
  <c r="J11"/>
  <c r="K10"/>
  <c r="J10"/>
  <c r="K9"/>
  <c r="J9"/>
  <c r="I12"/>
  <c r="I11"/>
  <c r="I10"/>
  <c r="H12"/>
  <c r="H11"/>
  <c r="H10"/>
  <c r="H9"/>
  <c r="I9"/>
  <c r="G14"/>
  <c r="E14"/>
  <c r="G26"/>
  <c r="G24"/>
  <c r="F26" i="7"/>
  <c r="H15"/>
  <c r="F13"/>
  <c r="F12"/>
  <c r="F13" i="6"/>
  <c r="J23" i="5"/>
  <c r="J22"/>
  <c r="J21"/>
  <c r="J20"/>
  <c r="J19"/>
  <c r="J18"/>
  <c r="I23"/>
  <c r="I22"/>
  <c r="I21"/>
  <c r="I20"/>
  <c r="I19"/>
  <c r="F14" i="4"/>
  <c r="E14"/>
  <c r="G13"/>
  <c r="G12"/>
  <c r="G7"/>
  <c r="F13"/>
  <c r="F12"/>
  <c r="E12"/>
  <c r="E13"/>
  <c r="D13"/>
  <c r="D12"/>
  <c r="D14"/>
  <c r="F9"/>
  <c r="E9"/>
  <c r="D9"/>
  <c r="G8"/>
  <c r="G9"/>
  <c r="F32" i="3"/>
  <c r="K28"/>
  <c r="K24"/>
  <c r="K21"/>
  <c r="K17"/>
  <c r="E9"/>
  <c r="I24" i="2"/>
  <c r="N19"/>
  <c r="G14" i="4" l="1"/>
</calcChain>
</file>

<file path=xl/comments1.xml><?xml version="1.0" encoding="utf-8"?>
<comments xmlns="http://schemas.openxmlformats.org/spreadsheetml/2006/main">
  <authors>
    <author>AB2369</author>
  </authors>
  <commentList>
    <comment ref="D18" authorId="0">
      <text>
        <r>
          <rPr>
            <b/>
            <sz val="9"/>
            <color indexed="81"/>
            <rFont val="Tahoma"/>
            <family val="2"/>
          </rPr>
          <t>AB2369:</t>
        </r>
        <r>
          <rPr>
            <sz val="9"/>
            <color indexed="81"/>
            <rFont val="Tahoma"/>
            <family val="2"/>
          </rPr>
          <t xml:space="preserve">
The number of patients on day 1 that have not fallen during the study
</t>
        </r>
      </text>
    </comment>
    <comment ref="E19" authorId="0">
      <text>
        <r>
          <rPr>
            <b/>
            <sz val="9"/>
            <color indexed="81"/>
            <rFont val="Tahoma"/>
            <family val="2"/>
          </rPr>
          <t>AB2369:</t>
        </r>
        <r>
          <rPr>
            <sz val="9"/>
            <color indexed="81"/>
            <rFont val="Tahoma"/>
            <family val="2"/>
          </rPr>
          <t xml:space="preserve">
The number of patients on day 2 that have fallen during the couse of the study.</t>
        </r>
      </text>
    </comment>
    <comment ref="F22" authorId="0">
      <text>
        <r>
          <rPr>
            <b/>
            <sz val="9"/>
            <color indexed="81"/>
            <rFont val="Tahoma"/>
            <family val="2"/>
          </rPr>
          <t>AB2369:</t>
        </r>
        <r>
          <rPr>
            <sz val="9"/>
            <color indexed="81"/>
            <rFont val="Tahoma"/>
            <family val="2"/>
          </rPr>
          <t xml:space="preserve">
The number of patients that have not fallenas of day 5 of the study.</t>
        </r>
      </text>
    </comment>
    <comment ref="D27" authorId="0">
      <text>
        <r>
          <rPr>
            <b/>
            <sz val="9"/>
            <color indexed="81"/>
            <rFont val="Tahoma"/>
            <family val="2"/>
          </rPr>
          <t>AB2369:</t>
        </r>
        <r>
          <rPr>
            <sz val="9"/>
            <color indexed="81"/>
            <rFont val="Tahoma"/>
            <family val="2"/>
          </rPr>
          <t xml:space="preserve">
The number of patients on day 1 that have not fallen during the study
</t>
        </r>
      </text>
    </comment>
    <comment ref="E28" authorId="0">
      <text>
        <r>
          <rPr>
            <b/>
            <sz val="9"/>
            <color indexed="81"/>
            <rFont val="Tahoma"/>
            <family val="2"/>
          </rPr>
          <t>AB2369:</t>
        </r>
        <r>
          <rPr>
            <sz val="9"/>
            <color indexed="81"/>
            <rFont val="Tahoma"/>
            <family val="2"/>
          </rPr>
          <t xml:space="preserve">
The number of patients on day 2 that have fallen during the couse of the study.</t>
        </r>
      </text>
    </comment>
    <comment ref="F31" authorId="0">
      <text>
        <r>
          <rPr>
            <b/>
            <sz val="9"/>
            <color indexed="81"/>
            <rFont val="Tahoma"/>
            <family val="2"/>
          </rPr>
          <t>AB2369:</t>
        </r>
        <r>
          <rPr>
            <sz val="9"/>
            <color indexed="81"/>
            <rFont val="Tahoma"/>
            <family val="2"/>
          </rPr>
          <t xml:space="preserve">
The number of patients that have not fallenas of day 5 of the study.</t>
        </r>
      </text>
    </comment>
  </commentList>
</comments>
</file>

<file path=xl/sharedStrings.xml><?xml version="1.0" encoding="utf-8"?>
<sst xmlns="http://schemas.openxmlformats.org/spreadsheetml/2006/main" count="151" uniqueCount="125">
  <si>
    <t xml:space="preserve">Systolic blood pressures above 140 indicate hypertension and pressures below 90 indicate patients who might be in shock.  Both conditions increase chances of mortality.  Sketch a plot to represent the relationship between blood pressure and probability of mortality.  (see for guidance problem 1.24).
</t>
  </si>
  <si>
    <t>Problem Statement</t>
  </si>
  <si>
    <t>Question 1</t>
  </si>
  <si>
    <t>Question 2</t>
  </si>
  <si>
    <t xml:space="preserve">The relative frequency table below displays the distribution ofannual total personal income (in 2009 inﬂation-adjusted dollars) for a representative sample of 96,420,486 Americans. These data come from the American Community Survey for 2005-2009. This sample is comprised of 59% males and 41% females.
</t>
  </si>
  <si>
    <t xml:space="preserve">(a) Describe the distribution of total personal income.
</t>
  </si>
  <si>
    <t xml:space="preserve">(b) What is the probability that a randomly chosen US resident makes less than $50,000 per year?
</t>
  </si>
  <si>
    <t>(c) What is the probability that a randomly chosen US resident makes less than $50,000 per year and is female?Note any assumptions you make</t>
  </si>
  <si>
    <t xml:space="preserve">(d) The same data source indicates that 71.8% of females make less than $50,000 per year. Use this value todetermine whether or not the assumption you made in part (c) is valid.
</t>
  </si>
  <si>
    <t>Question 3</t>
  </si>
  <si>
    <t>Question 4</t>
  </si>
  <si>
    <t xml:space="preserve">The Behavioral Risk Factor Surveillance System(BRFSS) is an annual telephone survey designed to identify risk factors in the adult population andreport emerging health trends. The following table summarizes two variables for the respondents:weight status using body mass index (BMI) and health coverage, which describes whether eachrespondent had health insurance.
</t>
  </si>
  <si>
    <t>Overweight</t>
  </si>
  <si>
    <t>Obese</t>
  </si>
  <si>
    <t>Covered</t>
  </si>
  <si>
    <t>Not covered</t>
  </si>
  <si>
    <t xml:space="preserve">(b) What is the probability that a randomly chosen individual is obese given that he has no health coverage?
</t>
  </si>
  <si>
    <t xml:space="preserve"> </t>
  </si>
  <si>
    <t xml:space="preserve"> For cases and controls, separately calculate the conditional probability of falling given that you have not fallen in the previous days.  Blanks indicate patients who have not fallen in the 6 days examined.  Plot percent of patients who do not fall against days in the study.
</t>
  </si>
  <si>
    <t>ID for Cases</t>
  </si>
  <si>
    <t>Days to Fall</t>
  </si>
  <si>
    <t>The daily probability of elopment in our nursing home facility is 0.02.  On average, how many days would you expect to go by before the first patient elopes?</t>
  </si>
  <si>
    <t>Question 6</t>
  </si>
  <si>
    <t>Question 7</t>
  </si>
  <si>
    <t xml:space="preserve">Heights of 10 year olds, regardless of gender, closely follow a normal distribution with mean 50 inches and standard deviation 5 inches.
</t>
  </si>
  <si>
    <t>(a) What is the probability that a randomly chosen 10 year old is between 55 and 60 inches?</t>
  </si>
  <si>
    <t xml:space="preserve">(b) If the tallest 10% of the class is considered “very tall”, what is the height cutoﬀ for “very tall”?
</t>
  </si>
  <si>
    <t>Question 8</t>
  </si>
  <si>
    <t>At different times up to 4 randomly selected patients rated their satisfaction with our services.  Draw the control chart?  Indicate time period above or below control limits</t>
  </si>
  <si>
    <t>Ratings of Patients in the period</t>
  </si>
  <si>
    <t>Period</t>
  </si>
  <si>
    <t>1st</t>
  </si>
  <si>
    <t>2nd</t>
  </si>
  <si>
    <t>3rd</t>
  </si>
  <si>
    <t>4th</t>
  </si>
  <si>
    <t>HAP 602: Business Statistics</t>
  </si>
  <si>
    <t>Income Distribution</t>
  </si>
  <si>
    <t>$9,999 or less =</t>
  </si>
  <si>
    <t>$75,000 to $99,999 =</t>
  </si>
  <si>
    <t>$65,000 to $74,999 =</t>
  </si>
  <si>
    <t>$50,000 to $64,999 =</t>
  </si>
  <si>
    <t>$35,000 to $49,999 =</t>
  </si>
  <si>
    <t>$25,000 to $34,999 =</t>
  </si>
  <si>
    <t>$15,000 to $24,999 =</t>
  </si>
  <si>
    <t>$100,000 or more =</t>
  </si>
  <si>
    <t>$10,000 to $14,999 =</t>
  </si>
  <si>
    <t>Mean</t>
  </si>
  <si>
    <t xml:space="preserve">The distribution appears to be bell shaped though skewed upward to the right toward higher incomes. </t>
  </si>
  <si>
    <t>=P($1-$9,999) + P($10,000-$14,999) + P($15,000-$24,999) + P('$25,000-$34,999) + P('$35,000-$49,999) =</t>
  </si>
  <si>
    <t>=P(&lt;50,000 Income)*P(Female Respondent) =</t>
  </si>
  <si>
    <t xml:space="preserve">This assumes independence - that men and women have an equal chance of making any level of income. </t>
  </si>
  <si>
    <t xml:space="preserve">For </t>
  </si>
  <si>
    <t>Against</t>
  </si>
  <si>
    <t>College Degree</t>
  </si>
  <si>
    <t>No Degree</t>
  </si>
  <si>
    <t>P(For | College Degree)</t>
  </si>
  <si>
    <t>P(College Degree) = 37%</t>
  </si>
  <si>
    <t>P(No Degree) = 63%</t>
  </si>
  <si>
    <t>P(For | College Degree) = P(College Degree Voting For) / P(College Degree)</t>
  </si>
  <si>
    <r>
      <t xml:space="preserve">Edison Research gathered exit poll results from several sources for the Wisconsin recall election of Scott Walker. They found that </t>
    </r>
    <r>
      <rPr>
        <sz val="11"/>
        <color rgb="FF0000FF"/>
        <rFont val="Calibri"/>
        <family val="2"/>
        <scheme val="minor"/>
      </rPr>
      <t>23% of the respondents voted in favor of Scott  Walker</t>
    </r>
    <r>
      <rPr>
        <sz val="11"/>
        <color theme="1"/>
        <rFont val="Calibri"/>
        <family val="2"/>
        <scheme val="minor"/>
      </rPr>
      <t xml:space="preserve">. Additionally, they estimated that of </t>
    </r>
    <r>
      <rPr>
        <sz val="11"/>
        <color rgb="FF0000FF"/>
        <rFont val="Calibri"/>
        <family val="2"/>
        <scheme val="minor"/>
      </rPr>
      <t>those who did vote in favor for Scott Walker, 37%  had a college degree</t>
    </r>
    <r>
      <rPr>
        <sz val="11"/>
        <color theme="1"/>
        <rFont val="Calibri"/>
        <family val="2"/>
        <scheme val="minor"/>
      </rPr>
      <t xml:space="preserve">, </t>
    </r>
    <r>
      <rPr>
        <sz val="11"/>
        <color rgb="FFFF0000"/>
        <rFont val="Calibri"/>
        <family val="2"/>
        <scheme val="minor"/>
      </rPr>
      <t>while 54% of those who voted against Scott Walker had a college degree</t>
    </r>
    <r>
      <rPr>
        <sz val="11"/>
        <color theme="1"/>
        <rFont val="Calibri"/>
        <family val="2"/>
        <scheme val="minor"/>
      </rPr>
      <t xml:space="preserve">.  Suppose we randomly sampled a person who participated in the exit poll and found that he had  a college degree. What is the probability that he voted in favor of Scott Walker?  Show the related tree diagram 
</t>
    </r>
  </si>
  <si>
    <t>P(For) = 23%</t>
  </si>
  <si>
    <t>P(Against) = 77%</t>
  </si>
  <si>
    <t>P(College Degree) = 54%</t>
  </si>
  <si>
    <t>P(No Degree) = 46%</t>
  </si>
  <si>
    <t>= 0.23*0.37</t>
  </si>
  <si>
    <t>= 0.23*0.63</t>
  </si>
  <si>
    <t>= 0.77*0.54</t>
  </si>
  <si>
    <t>= 0.77*0.46</t>
  </si>
  <si>
    <t>= 9%/(9%+42%) =</t>
  </si>
  <si>
    <t xml:space="preserve">(a) If we draw one individual at random, what is the probability that the respondent is overweight OR has health coverage?
</t>
  </si>
  <si>
    <t>Not Overweight</t>
  </si>
  <si>
    <t>Total</t>
  </si>
  <si>
    <t>=P(Overweight) + P(Health Coverage) - P(Overweight | Health Coverage)</t>
  </si>
  <si>
    <t xml:space="preserve">= (0.366 + 0.895-0.331) </t>
  </si>
  <si>
    <t xml:space="preserve">=P(Obese | No Health Coverage) = </t>
  </si>
  <si>
    <t>Patients in the Case Group</t>
  </si>
  <si>
    <t>Day</t>
  </si>
  <si>
    <t># at Risk</t>
  </si>
  <si>
    <t># Fallen</t>
  </si>
  <si>
    <t># Not Fallen</t>
  </si>
  <si>
    <t>Patients in the Control Group</t>
  </si>
  <si>
    <t>E(X) = n*p</t>
  </si>
  <si>
    <t>E(X) = 100% | p=0.02 | Solve for n</t>
  </si>
  <si>
    <t xml:space="preserve">n=E(X)/p = </t>
  </si>
  <si>
    <t>E(X)=</t>
  </si>
  <si>
    <t>p=</t>
  </si>
  <si>
    <t>=P(&lt;55) - P(&lt;60)</t>
  </si>
  <si>
    <t>Mean=</t>
  </si>
  <si>
    <t>STDEV=</t>
  </si>
  <si>
    <t xml:space="preserve">Z(60") = (60-50)/5 = </t>
  </si>
  <si>
    <t>Z(55")=(55-50)/5=</t>
  </si>
  <si>
    <t xml:space="preserve">=P(&lt;60) - P(&lt;55) = 0.9972-0.8413 = </t>
  </si>
  <si>
    <t xml:space="preserve">P(Z&lt;2.0) = </t>
  </si>
  <si>
    <t xml:space="preserve">P(Z&lt;1.0) = </t>
  </si>
  <si>
    <t>"</t>
  </si>
  <si>
    <t>P(Z)= 1-0.10=0.90</t>
  </si>
  <si>
    <t>Z = 1.28</t>
  </si>
  <si>
    <t>Z = (Xbar - Mean)/STD</t>
  </si>
  <si>
    <t>Solve for Xbar</t>
  </si>
  <si>
    <t>1.28 = (Xbar - 50)/5</t>
  </si>
  <si>
    <t xml:space="preserve">Xbar = (1.28*5)+50 = </t>
  </si>
  <si>
    <t xml:space="preserve">Mean = </t>
  </si>
  <si>
    <t>Step 1: Check Assumptions</t>
  </si>
  <si>
    <t xml:space="preserve"> - Continuous Interval Scale</t>
  </si>
  <si>
    <t xml:space="preserve"> - Independent Events</t>
  </si>
  <si>
    <t xml:space="preserve"> - Normal Distribution</t>
  </si>
  <si>
    <t xml:space="preserve"> - Constant Variance</t>
  </si>
  <si>
    <t>Step 2: Calculate Grand Average</t>
  </si>
  <si>
    <t>Step 3: Caculate the Standard Deviation</t>
  </si>
  <si>
    <t>Standard Error</t>
  </si>
  <si>
    <t>Step 4: Draw the Chart</t>
  </si>
  <si>
    <t>Question 5</t>
  </si>
  <si>
    <t>P(Not fallen| Not Fallen in previous period)</t>
  </si>
  <si>
    <t>Percent not fallen</t>
  </si>
  <si>
    <t>Cases</t>
  </si>
  <si>
    <t>Controls</t>
  </si>
  <si>
    <t>p(not falling | Not fallen previously)</t>
  </si>
  <si>
    <t>p(not fallen)</t>
  </si>
  <si>
    <t>Control Limit</t>
  </si>
  <si>
    <t>Lower</t>
  </si>
  <si>
    <t>Upper</t>
  </si>
  <si>
    <t>Corrected version of submission by Austin</t>
  </si>
  <si>
    <t>Systolic BP</t>
  </si>
  <si>
    <t>Mortality Rate</t>
  </si>
  <si>
    <t xml:space="preserve">The observed percentage of women making less than $50,000 is 71.8% - markedly higher than the expected valueof 62% calculated above.  This suggests that the average income and gender ARE NOT independent.  In other words, knowing a person's gender changes the probability of various incomes. </t>
  </si>
</sst>
</file>

<file path=xl/styles.xml><?xml version="1.0" encoding="utf-8"?>
<styleSheet xmlns="http://schemas.openxmlformats.org/spreadsheetml/2006/main">
  <numFmts count="4">
    <numFmt numFmtId="43" formatCode="_(* #,##0.00_);_(* \(#,##0.00\);_(* &quot;-&quot;??_);_(@_)"/>
    <numFmt numFmtId="164" formatCode="0.0%"/>
    <numFmt numFmtId="165" formatCode="0.000"/>
    <numFmt numFmtId="166" formatCode="_(* #,##0_);_(* \(#,##0\);_(* &quot;-&quot;??_);_(@_)"/>
  </numFmts>
  <fonts count="2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4"/>
      <color rgb="FF0000FF"/>
      <name val="Calibri"/>
      <family val="2"/>
      <scheme val="minor"/>
    </font>
    <font>
      <b/>
      <sz val="11"/>
      <color rgb="FF0000FF"/>
      <name val="Calibri"/>
      <family val="2"/>
      <scheme val="minor"/>
    </font>
    <font>
      <sz val="11"/>
      <color rgb="FF0000FF"/>
      <name val="Calibri"/>
      <family val="2"/>
      <scheme val="minor"/>
    </font>
    <font>
      <sz val="11"/>
      <color rgb="FF000000"/>
      <name val="Inherit"/>
    </font>
    <font>
      <sz val="9"/>
      <color theme="1"/>
      <name val="Arial"/>
      <family val="2"/>
    </font>
    <font>
      <sz val="9"/>
      <color rgb="FF000000"/>
      <name val="Arial"/>
      <family val="2"/>
    </font>
    <font>
      <sz val="16"/>
      <color theme="1"/>
      <name val="Calibri"/>
      <family val="2"/>
    </font>
    <font>
      <i/>
      <sz val="12"/>
      <color theme="1"/>
      <name val="Calibri"/>
      <family val="2"/>
      <scheme val="minor"/>
    </font>
    <font>
      <sz val="11"/>
      <color rgb="FF000000"/>
      <name val="Calibri"/>
      <family val="2"/>
      <scheme val="minor"/>
    </font>
    <font>
      <b/>
      <sz val="9"/>
      <color indexed="81"/>
      <name val="Tahoma"/>
      <family val="2"/>
    </font>
    <font>
      <sz val="9"/>
      <color indexed="81"/>
      <name val="Tahoma"/>
      <family val="2"/>
    </font>
    <font>
      <sz val="11"/>
      <color rgb="FF0000FF"/>
      <name val="Inherit"/>
    </font>
    <font>
      <sz val="11"/>
      <color rgb="FF9C0006"/>
      <name val="Calibri"/>
      <family val="2"/>
      <scheme val="minor"/>
    </font>
    <font>
      <sz val="11"/>
      <color rgb="FF9C6500"/>
      <name val="Calibri"/>
      <family val="2"/>
      <scheme val="minor"/>
    </font>
    <font>
      <sz val="11"/>
      <name val="Calibri"/>
      <family val="2"/>
      <scheme val="minor"/>
    </font>
  </fonts>
  <fills count="6">
    <fill>
      <patternFill patternType="none"/>
    </fill>
    <fill>
      <patternFill patternType="gray125"/>
    </fill>
    <fill>
      <patternFill patternType="solid">
        <fgColor rgb="FF0000FF"/>
        <bgColor indexed="64"/>
      </patternFill>
    </fill>
    <fill>
      <patternFill patternType="solid">
        <fgColor rgb="FFFFFF00"/>
        <bgColor indexed="64"/>
      </patternFill>
    </fill>
    <fill>
      <patternFill patternType="solid">
        <fgColor rgb="FFFFC7CE"/>
      </patternFill>
    </fill>
    <fill>
      <patternFill patternType="solid">
        <fgColor rgb="FFFFEB9C"/>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rgb="FF000000"/>
      </right>
      <top/>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4" borderId="0" applyNumberFormat="0" applyBorder="0" applyAlignment="0" applyProtection="0"/>
    <xf numFmtId="0" fontId="19" fillId="5" borderId="0" applyNumberFormat="0" applyBorder="0" applyAlignment="0" applyProtection="0"/>
  </cellStyleXfs>
  <cellXfs count="97">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left" vertical="top"/>
    </xf>
    <xf numFmtId="0" fontId="6" fillId="0" borderId="0" xfId="0" applyFont="1"/>
    <xf numFmtId="0" fontId="0" fillId="0" borderId="0" xfId="0" quotePrefix="1"/>
    <xf numFmtId="0" fontId="8" fillId="0" borderId="0" xfId="0" applyFont="1"/>
    <xf numFmtId="164" fontId="7" fillId="0" borderId="1" xfId="2" applyNumberFormat="1" applyFont="1" applyBorder="1"/>
    <xf numFmtId="0" fontId="8" fillId="0" borderId="0" xfId="0" applyFont="1" applyAlignment="1">
      <alignment horizontal="right"/>
    </xf>
    <xf numFmtId="0" fontId="3" fillId="0" borderId="0" xfId="0" applyFont="1"/>
    <xf numFmtId="0" fontId="0" fillId="0" borderId="0" xfId="0" applyAlignment="1">
      <alignment vertical="top" wrapText="1"/>
    </xf>
    <xf numFmtId="0" fontId="0" fillId="0" borderId="0" xfId="0" applyAlignment="1"/>
    <xf numFmtId="0" fontId="10" fillId="0" borderId="0" xfId="0" applyFont="1" applyAlignment="1">
      <alignment vertical="center"/>
    </xf>
    <xf numFmtId="0" fontId="11" fillId="0" borderId="0" xfId="0" applyFont="1" applyAlignment="1">
      <alignment vertical="center"/>
    </xf>
    <xf numFmtId="0" fontId="9" fillId="0" borderId="3" xfId="0" applyFont="1" applyBorder="1" applyAlignment="1">
      <alignment horizontal="left" vertical="center" wrapText="1"/>
    </xf>
    <xf numFmtId="0" fontId="0" fillId="0" borderId="0" xfId="0" applyAlignment="1">
      <alignment horizontal="left"/>
    </xf>
    <xf numFmtId="0" fontId="9" fillId="0" borderId="3" xfId="0" applyFont="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12" fillId="0" borderId="0" xfId="0" applyFont="1" applyBorder="1" applyAlignment="1">
      <alignment horizontal="left" vertical="center"/>
    </xf>
    <xf numFmtId="0" fontId="0" fillId="0" borderId="0" xfId="0" applyBorder="1"/>
    <xf numFmtId="0" fontId="0" fillId="0" borderId="10" xfId="0" applyBorder="1"/>
    <xf numFmtId="0" fontId="13" fillId="0" borderId="0" xfId="0" applyFont="1" applyBorder="1"/>
    <xf numFmtId="0" fontId="0" fillId="0" borderId="11" xfId="0" applyBorder="1"/>
    <xf numFmtId="0" fontId="0" fillId="0" borderId="12" xfId="0" applyBorder="1"/>
    <xf numFmtId="0" fontId="0" fillId="0" borderId="13" xfId="0" applyBorder="1"/>
    <xf numFmtId="0" fontId="0" fillId="0" borderId="2" xfId="0" applyBorder="1" applyAlignment="1">
      <alignment horizontal="center"/>
    </xf>
    <xf numFmtId="0" fontId="11" fillId="0" borderId="2" xfId="0" applyFont="1" applyBorder="1" applyAlignment="1">
      <alignment vertical="center"/>
    </xf>
    <xf numFmtId="10" fontId="0" fillId="0" borderId="2" xfId="0" applyNumberFormat="1" applyBorder="1"/>
    <xf numFmtId="0" fontId="11" fillId="0" borderId="0" xfId="0" applyFont="1" applyFill="1" applyBorder="1" applyAlignment="1">
      <alignment vertical="center"/>
    </xf>
    <xf numFmtId="0" fontId="8" fillId="0" borderId="0" xfId="0" quotePrefix="1" applyFont="1"/>
    <xf numFmtId="9" fontId="7" fillId="0" borderId="2" xfId="0" applyNumberFormat="1" applyFont="1" applyBorder="1"/>
    <xf numFmtId="9" fontId="7" fillId="0" borderId="2" xfId="2" applyFont="1" applyBorder="1"/>
    <xf numFmtId="0" fontId="5" fillId="0" borderId="0" xfId="0" applyFont="1"/>
    <xf numFmtId="0" fontId="8" fillId="0" borderId="0" xfId="0" applyFont="1" applyBorder="1"/>
    <xf numFmtId="9" fontId="8" fillId="3" borderId="0" xfId="2" quotePrefix="1" applyFont="1" applyFill="1"/>
    <xf numFmtId="9" fontId="8" fillId="0" borderId="0" xfId="2" applyFont="1"/>
    <xf numFmtId="9" fontId="8" fillId="0" borderId="0" xfId="2" quotePrefix="1" applyFont="1"/>
    <xf numFmtId="9" fontId="8" fillId="0" borderId="2" xfId="0" applyNumberFormat="1" applyFont="1" applyBorder="1"/>
    <xf numFmtId="9" fontId="8" fillId="0" borderId="0" xfId="0" applyNumberFormat="1" applyFont="1"/>
    <xf numFmtId="164" fontId="7" fillId="0" borderId="2" xfId="2" applyNumberFormat="1" applyFont="1" applyBorder="1"/>
    <xf numFmtId="9" fontId="7" fillId="0" borderId="2" xfId="2" applyNumberFormat="1" applyFont="1" applyBorder="1"/>
    <xf numFmtId="0" fontId="2" fillId="2" borderId="14" xfId="0" applyFont="1" applyFill="1" applyBorder="1" applyAlignment="1">
      <alignment horizontal="center" vertical="center" wrapText="1"/>
    </xf>
    <xf numFmtId="0" fontId="0" fillId="0" borderId="0" xfId="0" applyAlignment="1">
      <alignment horizontal="right"/>
    </xf>
    <xf numFmtId="0" fontId="2" fillId="2" borderId="0" xfId="0" applyFont="1" applyFill="1" applyAlignment="1">
      <alignment horizontal="right"/>
    </xf>
    <xf numFmtId="0" fontId="2" fillId="2" borderId="4" xfId="0" applyFont="1" applyFill="1" applyBorder="1" applyAlignment="1">
      <alignment horizontal="left" vertical="center" wrapText="1"/>
    </xf>
    <xf numFmtId="0" fontId="2" fillId="2" borderId="15" xfId="0" applyFont="1" applyFill="1" applyBorder="1" applyAlignment="1">
      <alignment horizontal="center" vertical="center" wrapText="1"/>
    </xf>
    <xf numFmtId="166" fontId="14" fillId="0" borderId="2" xfId="1" applyNumberFormat="1" applyFont="1" applyBorder="1" applyAlignment="1">
      <alignment horizontal="left" vertical="center" wrapText="1"/>
    </xf>
    <xf numFmtId="166" fontId="2" fillId="2" borderId="2" xfId="0" applyNumberFormat="1" applyFont="1" applyFill="1" applyBorder="1"/>
    <xf numFmtId="9" fontId="0" fillId="0" borderId="0" xfId="2" applyFont="1"/>
    <xf numFmtId="164" fontId="7" fillId="0" borderId="0" xfId="2" applyNumberFormat="1" applyFont="1"/>
    <xf numFmtId="1" fontId="0" fillId="0" borderId="0" xfId="0" applyNumberFormat="1"/>
    <xf numFmtId="1" fontId="0" fillId="0" borderId="2" xfId="0" applyNumberFormat="1" applyBorder="1" applyAlignment="1">
      <alignment horizontal="center"/>
    </xf>
    <xf numFmtId="9" fontId="0" fillId="0" borderId="2" xfId="2" applyFont="1" applyBorder="1" applyAlignment="1">
      <alignment horizontal="center"/>
    </xf>
    <xf numFmtId="0" fontId="7" fillId="0" borderId="0" xfId="0" applyFont="1"/>
    <xf numFmtId="0" fontId="0" fillId="0" borderId="2" xfId="0" applyBorder="1" applyAlignment="1">
      <alignment horizontal="left"/>
    </xf>
    <xf numFmtId="0" fontId="8" fillId="0" borderId="1" xfId="0" applyFont="1" applyBorder="1"/>
    <xf numFmtId="0" fontId="8" fillId="0" borderId="2" xfId="0" applyFont="1" applyBorder="1" applyAlignment="1">
      <alignment horizontal="left"/>
    </xf>
    <xf numFmtId="2" fontId="8" fillId="0" borderId="0" xfId="0" applyNumberFormat="1" applyFont="1"/>
    <xf numFmtId="0" fontId="7" fillId="0" borderId="17" xfId="0" applyFont="1" applyBorder="1"/>
    <xf numFmtId="0" fontId="7" fillId="0" borderId="16" xfId="0" applyFont="1" applyBorder="1"/>
    <xf numFmtId="0" fontId="17" fillId="0" borderId="3" xfId="0" applyFont="1" applyBorder="1" applyAlignment="1">
      <alignment horizontal="center" vertical="center" wrapText="1"/>
    </xf>
    <xf numFmtId="2" fontId="0" fillId="0" borderId="0" xfId="0" applyNumberFormat="1"/>
    <xf numFmtId="165" fontId="0" fillId="0" borderId="0" xfId="0" applyNumberFormat="1" applyAlignment="1">
      <alignment horizontal="left"/>
    </xf>
    <xf numFmtId="2" fontId="0" fillId="0" borderId="2" xfId="0" applyNumberFormat="1" applyBorder="1" applyAlignment="1">
      <alignment horizontal="left"/>
    </xf>
    <xf numFmtId="2" fontId="0" fillId="0" borderId="2" xfId="0" applyNumberFormat="1" applyBorder="1" applyAlignment="1">
      <alignment horizontal="center"/>
    </xf>
    <xf numFmtId="165" fontId="0" fillId="0" borderId="2" xfId="0" applyNumberFormat="1" applyBorder="1" applyAlignment="1">
      <alignment horizontal="center"/>
    </xf>
    <xf numFmtId="0" fontId="9" fillId="0" borderId="4" xfId="0" applyFont="1" applyBorder="1" applyAlignment="1">
      <alignment horizontal="center" vertical="center" wrapText="1"/>
    </xf>
    <xf numFmtId="0" fontId="9" fillId="0" borderId="20" xfId="0" applyFont="1" applyFill="1" applyBorder="1" applyAlignment="1">
      <alignment horizontal="center" vertical="center" wrapText="1"/>
    </xf>
    <xf numFmtId="0" fontId="17" fillId="0" borderId="4" xfId="0" applyFont="1" applyBorder="1" applyAlignment="1">
      <alignment horizontal="center" vertical="center" wrapText="1"/>
    </xf>
    <xf numFmtId="165" fontId="0" fillId="0" borderId="2" xfId="0" applyNumberFormat="1" applyBorder="1"/>
    <xf numFmtId="0" fontId="4" fillId="0" borderId="0" xfId="0" applyFont="1" applyAlignment="1">
      <alignment horizontal="right" wrapText="1"/>
    </xf>
    <xf numFmtId="0" fontId="0" fillId="0" borderId="0" xfId="0" applyAlignment="1">
      <alignment horizontal="left" vertical="top" wrapText="1"/>
    </xf>
    <xf numFmtId="0" fontId="8" fillId="0" borderId="0" xfId="0" applyFont="1" applyAlignment="1">
      <alignment horizontal="left" vertical="top" wrapText="1"/>
    </xf>
    <xf numFmtId="0" fontId="2" fillId="2" borderId="2" xfId="0" applyFont="1" applyFill="1" applyBorder="1" applyAlignment="1">
      <alignment horizontal="center"/>
    </xf>
    <xf numFmtId="0" fontId="0" fillId="0" borderId="0" xfId="0" applyAlignment="1">
      <alignment horizontal="left"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0" fillId="0" borderId="18" xfId="0" applyBorder="1" applyAlignment="1">
      <alignment horizontal="center"/>
    </xf>
    <xf numFmtId="0" fontId="0" fillId="0" borderId="19" xfId="0" applyBorder="1" applyAlignment="1">
      <alignment horizontal="center"/>
    </xf>
    <xf numFmtId="0" fontId="8" fillId="0" borderId="0" xfId="0" applyFont="1" applyAlignment="1">
      <alignment horizontal="center" vertical="top" wrapText="1"/>
    </xf>
    <xf numFmtId="0" fontId="0" fillId="0" borderId="0" xfId="0" applyAlignment="1">
      <alignment horizontal="center" wrapText="1"/>
    </xf>
    <xf numFmtId="0" fontId="20" fillId="0" borderId="0" xfId="0" applyFont="1" applyAlignment="1">
      <alignment horizontal="center" wrapText="1"/>
    </xf>
    <xf numFmtId="9" fontId="20" fillId="0" borderId="0" xfId="0" applyNumberFormat="1" applyFont="1"/>
    <xf numFmtId="0" fontId="20" fillId="0" borderId="0" xfId="0" applyFont="1"/>
    <xf numFmtId="0" fontId="20" fillId="0" borderId="0" xfId="0" applyFont="1" applyAlignment="1">
      <alignment wrapText="1"/>
    </xf>
    <xf numFmtId="0" fontId="18" fillId="4" borderId="0" xfId="3" applyAlignment="1">
      <alignment horizontal="center"/>
    </xf>
    <xf numFmtId="9" fontId="18" fillId="4" borderId="0" xfId="3" applyNumberFormat="1" applyAlignment="1">
      <alignment horizontal="center"/>
    </xf>
    <xf numFmtId="0" fontId="19" fillId="5" borderId="0" xfId="4" applyAlignment="1">
      <alignment horizontal="center"/>
    </xf>
    <xf numFmtId="9" fontId="19" fillId="5" borderId="0" xfId="4" applyNumberFormat="1" applyAlignment="1">
      <alignment horizontal="center"/>
    </xf>
    <xf numFmtId="0" fontId="0" fillId="0" borderId="0" xfId="0" applyAlignment="1">
      <alignment horizontal="center"/>
    </xf>
    <xf numFmtId="0" fontId="0" fillId="0" borderId="0" xfId="0" applyAlignment="1">
      <alignment horizontal="center" wrapText="1"/>
    </xf>
    <xf numFmtId="0" fontId="18" fillId="4" borderId="2" xfId="3" applyBorder="1" applyAlignment="1">
      <alignment horizontal="center" vertical="center" wrapText="1"/>
    </xf>
    <xf numFmtId="0" fontId="18" fillId="4" borderId="18" xfId="3" applyBorder="1" applyAlignment="1">
      <alignment horizontal="center"/>
    </xf>
    <xf numFmtId="2" fontId="18" fillId="4" borderId="2" xfId="3" applyNumberFormat="1" applyBorder="1" applyAlignment="1">
      <alignment horizontal="center"/>
    </xf>
  </cellXfs>
  <cellStyles count="5">
    <cellStyle name="Bad" xfId="3" builtinId="27"/>
    <cellStyle name="Comma" xfId="1" builtinId="3"/>
    <cellStyle name="Neutral" xfId="4" builtinId="28"/>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Example J-Shaped Curve for Blood Pressure</a:t>
            </a:r>
          </a:p>
        </c:rich>
      </c:tx>
      <c:layout/>
    </c:title>
    <c:plotArea>
      <c:layout/>
      <c:scatterChart>
        <c:scatterStyle val="lineMarker"/>
        <c:ser>
          <c:idx val="0"/>
          <c:order val="0"/>
          <c:tx>
            <c:strRef>
              <c:f>'Question 1'!$E$11</c:f>
              <c:strCache>
                <c:ptCount val="1"/>
                <c:pt idx="0">
                  <c:v>Mortality Rate</c:v>
                </c:pt>
              </c:strCache>
            </c:strRef>
          </c:tx>
          <c:spPr>
            <a:ln w="28575">
              <a:noFill/>
            </a:ln>
          </c:spPr>
          <c:marker>
            <c:symbol val="none"/>
          </c:marker>
          <c:trendline>
            <c:spPr>
              <a:ln w="38100"/>
            </c:spPr>
            <c:trendlineType val="poly"/>
            <c:order val="2"/>
          </c:trendline>
          <c:xVal>
            <c:numRef>
              <c:f>'Question 1'!$D$12:$D$21</c:f>
              <c:numCache>
                <c:formatCode>General</c:formatCode>
                <c:ptCount val="10"/>
                <c:pt idx="1">
                  <c:v>100</c:v>
                </c:pt>
                <c:pt idx="2">
                  <c:v>110</c:v>
                </c:pt>
                <c:pt idx="3">
                  <c:v>120</c:v>
                </c:pt>
                <c:pt idx="4">
                  <c:v>130</c:v>
                </c:pt>
                <c:pt idx="5">
                  <c:v>140</c:v>
                </c:pt>
                <c:pt idx="6">
                  <c:v>150</c:v>
                </c:pt>
                <c:pt idx="7">
                  <c:v>160</c:v>
                </c:pt>
                <c:pt idx="8">
                  <c:v>170</c:v>
                </c:pt>
                <c:pt idx="9">
                  <c:v>180</c:v>
                </c:pt>
              </c:numCache>
            </c:numRef>
          </c:xVal>
          <c:yVal>
            <c:numRef>
              <c:f>'Question 1'!$E$12:$E$21</c:f>
              <c:numCache>
                <c:formatCode>General</c:formatCode>
                <c:ptCount val="10"/>
                <c:pt idx="1">
                  <c:v>0.4</c:v>
                </c:pt>
                <c:pt idx="2">
                  <c:v>0.35</c:v>
                </c:pt>
                <c:pt idx="3">
                  <c:v>0.3</c:v>
                </c:pt>
                <c:pt idx="4">
                  <c:v>0.25</c:v>
                </c:pt>
                <c:pt idx="5">
                  <c:v>0.2</c:v>
                </c:pt>
                <c:pt idx="6">
                  <c:v>0.3</c:v>
                </c:pt>
                <c:pt idx="7">
                  <c:v>0.4</c:v>
                </c:pt>
                <c:pt idx="8">
                  <c:v>0.5</c:v>
                </c:pt>
                <c:pt idx="9">
                  <c:v>0.6</c:v>
                </c:pt>
              </c:numCache>
            </c:numRef>
          </c:yVal>
        </c:ser>
        <c:axId val="91338240"/>
        <c:axId val="89861504"/>
      </c:scatterChart>
      <c:valAx>
        <c:axId val="91338240"/>
        <c:scaling>
          <c:orientation val="minMax"/>
          <c:min val="80"/>
        </c:scaling>
        <c:axPos val="b"/>
        <c:title>
          <c:tx>
            <c:rich>
              <a:bodyPr/>
              <a:lstStyle/>
              <a:p>
                <a:pPr>
                  <a:defRPr/>
                </a:pPr>
                <a:r>
                  <a:rPr lang="en-US"/>
                  <a:t>Systolic Blood Pressure</a:t>
                </a:r>
              </a:p>
            </c:rich>
          </c:tx>
          <c:layout/>
        </c:title>
        <c:numFmt formatCode="General" sourceLinked="1"/>
        <c:tickLblPos val="nextTo"/>
        <c:crossAx val="89861504"/>
        <c:crosses val="autoZero"/>
        <c:crossBetween val="midCat"/>
      </c:valAx>
      <c:valAx>
        <c:axId val="89861504"/>
        <c:scaling>
          <c:orientation val="minMax"/>
        </c:scaling>
        <c:axPos val="l"/>
        <c:majorGridlines/>
        <c:title>
          <c:tx>
            <c:rich>
              <a:bodyPr rot="-5400000" vert="horz"/>
              <a:lstStyle/>
              <a:p>
                <a:pPr>
                  <a:defRPr/>
                </a:pPr>
                <a:r>
                  <a:rPr lang="en-US"/>
                  <a:t>Probability of Mortality</a:t>
                </a:r>
              </a:p>
            </c:rich>
          </c:tx>
          <c:layout/>
        </c:title>
        <c:numFmt formatCode="General" sourceLinked="1"/>
        <c:tickLblPos val="nextTo"/>
        <c:crossAx val="91338240"/>
        <c:crosses val="autoZero"/>
        <c:crossBetween val="midCat"/>
      </c:valAx>
    </c:plotArea>
    <c:plotVisOnly val="1"/>
  </c:chart>
  <c:txPr>
    <a:bodyPr/>
    <a:lstStyle/>
    <a:p>
      <a:pPr>
        <a:defRPr b="1"/>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0"/>
          <c:order val="0"/>
          <c:cat>
            <c:strRef>
              <c:f>'Question 2'!$Q$7:$Q$15</c:f>
              <c:strCache>
                <c:ptCount val="9"/>
                <c:pt idx="0">
                  <c:v>$9,999 or less =</c:v>
                </c:pt>
                <c:pt idx="1">
                  <c:v>$10,000 to $14,999 =</c:v>
                </c:pt>
                <c:pt idx="2">
                  <c:v>$15,000 to $24,999 =</c:v>
                </c:pt>
                <c:pt idx="3">
                  <c:v>$25,000 to $34,999 =</c:v>
                </c:pt>
                <c:pt idx="4">
                  <c:v>$35,000 to $49,999 =</c:v>
                </c:pt>
                <c:pt idx="5">
                  <c:v>$50,000 to $64,999 =</c:v>
                </c:pt>
                <c:pt idx="6">
                  <c:v>$65,000 to $74,999 =</c:v>
                </c:pt>
                <c:pt idx="7">
                  <c:v>$75,000 to $99,999 =</c:v>
                </c:pt>
                <c:pt idx="8">
                  <c:v>$100,000 or more =</c:v>
                </c:pt>
              </c:strCache>
            </c:strRef>
          </c:cat>
          <c:val>
            <c:numRef>
              <c:f>'Question 2'!$R$7:$R$15</c:f>
              <c:numCache>
                <c:formatCode>0.00%</c:formatCode>
                <c:ptCount val="9"/>
                <c:pt idx="0">
                  <c:v>2.1999999999999999E-2</c:v>
                </c:pt>
                <c:pt idx="1">
                  <c:v>4.7E-2</c:v>
                </c:pt>
                <c:pt idx="2">
                  <c:v>0.158</c:v>
                </c:pt>
                <c:pt idx="3">
                  <c:v>0.183</c:v>
                </c:pt>
                <c:pt idx="4">
                  <c:v>0.21199999999999999</c:v>
                </c:pt>
                <c:pt idx="5">
                  <c:v>0.13900000000000001</c:v>
                </c:pt>
                <c:pt idx="6">
                  <c:v>5.8000000000000003E-2</c:v>
                </c:pt>
                <c:pt idx="7">
                  <c:v>8.4000000000000005E-2</c:v>
                </c:pt>
                <c:pt idx="8">
                  <c:v>9.7000000000000003E-2</c:v>
                </c:pt>
              </c:numCache>
            </c:numRef>
          </c:val>
        </c:ser>
        <c:axId val="87906944"/>
        <c:axId val="88326912"/>
      </c:barChart>
      <c:catAx>
        <c:axId val="87906944"/>
        <c:scaling>
          <c:orientation val="minMax"/>
        </c:scaling>
        <c:axPos val="b"/>
        <c:tickLblPos val="nextTo"/>
        <c:crossAx val="88326912"/>
        <c:crosses val="autoZero"/>
        <c:auto val="1"/>
        <c:lblAlgn val="ctr"/>
        <c:lblOffset val="100"/>
      </c:catAx>
      <c:valAx>
        <c:axId val="88326912"/>
        <c:scaling>
          <c:orientation val="minMax"/>
        </c:scaling>
        <c:axPos val="l"/>
        <c:majorGridlines/>
        <c:numFmt formatCode="0.00%" sourceLinked="1"/>
        <c:tickLblPos val="nextTo"/>
        <c:crossAx val="87906944"/>
        <c:crosses val="autoZero"/>
        <c:crossBetween val="between"/>
      </c:valAx>
    </c:plotArea>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P(Not Fallen | No</a:t>
            </a:r>
            <a:r>
              <a:rPr lang="en-US" baseline="0"/>
              <a:t> Previous Fall)</a:t>
            </a:r>
            <a:endParaRPr lang="en-US"/>
          </a:p>
        </c:rich>
      </c:tx>
      <c:layout/>
    </c:title>
    <c:plotArea>
      <c:layout/>
      <c:lineChart>
        <c:grouping val="standard"/>
        <c:ser>
          <c:idx val="0"/>
          <c:order val="0"/>
          <c:tx>
            <c:strRef>
              <c:f>'Question 5'!$I$17</c:f>
              <c:strCache>
                <c:ptCount val="1"/>
                <c:pt idx="0">
                  <c:v>Cases</c:v>
                </c:pt>
              </c:strCache>
            </c:strRef>
          </c:tx>
          <c:val>
            <c:numRef>
              <c:f>'Question 5'!$I$18:$I$23</c:f>
              <c:numCache>
                <c:formatCode>0%</c:formatCode>
                <c:ptCount val="6"/>
                <c:pt idx="0">
                  <c:v>1</c:v>
                </c:pt>
                <c:pt idx="1">
                  <c:v>1</c:v>
                </c:pt>
                <c:pt idx="2">
                  <c:v>1</c:v>
                </c:pt>
                <c:pt idx="3">
                  <c:v>0.66666666666666663</c:v>
                </c:pt>
                <c:pt idx="4">
                  <c:v>1</c:v>
                </c:pt>
                <c:pt idx="5">
                  <c:v>0.5</c:v>
                </c:pt>
              </c:numCache>
            </c:numRef>
          </c:val>
        </c:ser>
        <c:ser>
          <c:idx val="1"/>
          <c:order val="1"/>
          <c:tx>
            <c:strRef>
              <c:f>'Question 5'!$J$17</c:f>
              <c:strCache>
                <c:ptCount val="1"/>
                <c:pt idx="0">
                  <c:v>Controls</c:v>
                </c:pt>
              </c:strCache>
            </c:strRef>
          </c:tx>
          <c:val>
            <c:numRef>
              <c:f>'Question 5'!$J$18:$J$23</c:f>
              <c:numCache>
                <c:formatCode>0%</c:formatCode>
                <c:ptCount val="6"/>
                <c:pt idx="0">
                  <c:v>1</c:v>
                </c:pt>
                <c:pt idx="1">
                  <c:v>1</c:v>
                </c:pt>
                <c:pt idx="2">
                  <c:v>1</c:v>
                </c:pt>
                <c:pt idx="3">
                  <c:v>0.75</c:v>
                </c:pt>
                <c:pt idx="4">
                  <c:v>0.66666666666666663</c:v>
                </c:pt>
                <c:pt idx="5">
                  <c:v>1</c:v>
                </c:pt>
              </c:numCache>
            </c:numRef>
          </c:val>
        </c:ser>
        <c:marker val="1"/>
        <c:axId val="96387840"/>
        <c:axId val="96389376"/>
      </c:lineChart>
      <c:catAx>
        <c:axId val="96387840"/>
        <c:scaling>
          <c:orientation val="minMax"/>
        </c:scaling>
        <c:axPos val="b"/>
        <c:title>
          <c:tx>
            <c:rich>
              <a:bodyPr/>
              <a:lstStyle/>
              <a:p>
                <a:pPr>
                  <a:defRPr/>
                </a:pPr>
                <a:r>
                  <a:rPr lang="en-US"/>
                  <a:t>Day</a:t>
                </a:r>
              </a:p>
            </c:rich>
          </c:tx>
          <c:layout/>
        </c:title>
        <c:tickLblPos val="nextTo"/>
        <c:crossAx val="96389376"/>
        <c:crosses val="autoZero"/>
        <c:auto val="1"/>
        <c:lblAlgn val="ctr"/>
        <c:lblOffset val="100"/>
      </c:catAx>
      <c:valAx>
        <c:axId val="96389376"/>
        <c:scaling>
          <c:orientation val="minMax"/>
          <c:max val="1"/>
          <c:min val="0.5"/>
        </c:scaling>
        <c:axPos val="l"/>
        <c:majorGridlines/>
        <c:title>
          <c:tx>
            <c:rich>
              <a:bodyPr rot="-5400000" vert="horz"/>
              <a:lstStyle/>
              <a:p>
                <a:pPr>
                  <a:defRPr/>
                </a:pPr>
                <a:r>
                  <a:rPr lang="en-US"/>
                  <a:t>Percent  of Patients</a:t>
                </a:r>
              </a:p>
            </c:rich>
          </c:tx>
          <c:layout/>
        </c:title>
        <c:numFmt formatCode="0%" sourceLinked="1"/>
        <c:tickLblPos val="nextTo"/>
        <c:crossAx val="96387840"/>
        <c:crosses val="autoZero"/>
        <c:crossBetween val="between"/>
        <c:majorUnit val="0.1"/>
      </c:valAx>
    </c:plotArea>
    <c:legend>
      <c:legendPos val="r"/>
      <c:layout>
        <c:manualLayout>
          <c:xMode val="edge"/>
          <c:yMode val="edge"/>
          <c:x val="0.21929638834213563"/>
          <c:y val="0.46919369344566197"/>
          <c:w val="0.17882279994374373"/>
          <c:h val="0.16860525301470183"/>
        </c:manualLayout>
      </c:layout>
      <c:overlay val="1"/>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Not Fallen</a:t>
            </a:r>
          </a:p>
        </c:rich>
      </c:tx>
      <c:layout/>
    </c:title>
    <c:plotArea>
      <c:layout/>
      <c:lineChart>
        <c:grouping val="standard"/>
        <c:ser>
          <c:idx val="0"/>
          <c:order val="0"/>
          <c:tx>
            <c:strRef>
              <c:f>'Question 5'!$I$26</c:f>
              <c:strCache>
                <c:ptCount val="1"/>
                <c:pt idx="0">
                  <c:v>Cases</c:v>
                </c:pt>
              </c:strCache>
            </c:strRef>
          </c:tx>
          <c:val>
            <c:numRef>
              <c:f>'Question 5'!$I$27:$I$32</c:f>
              <c:numCache>
                <c:formatCode>0%</c:formatCode>
                <c:ptCount val="6"/>
                <c:pt idx="0">
                  <c:v>1</c:v>
                </c:pt>
                <c:pt idx="1">
                  <c:v>1</c:v>
                </c:pt>
                <c:pt idx="2">
                  <c:v>1</c:v>
                </c:pt>
                <c:pt idx="3">
                  <c:v>0.66666666666666663</c:v>
                </c:pt>
                <c:pt idx="4">
                  <c:v>0.66666666666666663</c:v>
                </c:pt>
                <c:pt idx="5">
                  <c:v>0.33333333333333331</c:v>
                </c:pt>
              </c:numCache>
            </c:numRef>
          </c:val>
        </c:ser>
        <c:ser>
          <c:idx val="1"/>
          <c:order val="1"/>
          <c:tx>
            <c:strRef>
              <c:f>'Question 5'!$J$26</c:f>
              <c:strCache>
                <c:ptCount val="1"/>
                <c:pt idx="0">
                  <c:v>Controls</c:v>
                </c:pt>
              </c:strCache>
            </c:strRef>
          </c:tx>
          <c:val>
            <c:numRef>
              <c:f>'Question 5'!$J$27:$J$32</c:f>
              <c:numCache>
                <c:formatCode>0%</c:formatCode>
                <c:ptCount val="6"/>
                <c:pt idx="0">
                  <c:v>1</c:v>
                </c:pt>
                <c:pt idx="1">
                  <c:v>1</c:v>
                </c:pt>
                <c:pt idx="2">
                  <c:v>1</c:v>
                </c:pt>
                <c:pt idx="3">
                  <c:v>0.75</c:v>
                </c:pt>
                <c:pt idx="4">
                  <c:v>0.5</c:v>
                </c:pt>
                <c:pt idx="5">
                  <c:v>0.5</c:v>
                </c:pt>
              </c:numCache>
            </c:numRef>
          </c:val>
        </c:ser>
        <c:marker val="1"/>
        <c:axId val="135384448"/>
        <c:axId val="139949568"/>
      </c:lineChart>
      <c:catAx>
        <c:axId val="135384448"/>
        <c:scaling>
          <c:orientation val="minMax"/>
        </c:scaling>
        <c:axPos val="b"/>
        <c:title>
          <c:tx>
            <c:rich>
              <a:bodyPr/>
              <a:lstStyle/>
              <a:p>
                <a:pPr>
                  <a:defRPr/>
                </a:pPr>
                <a:r>
                  <a:rPr lang="en-US"/>
                  <a:t>Day</a:t>
                </a:r>
              </a:p>
            </c:rich>
          </c:tx>
          <c:layout/>
        </c:title>
        <c:tickLblPos val="nextTo"/>
        <c:crossAx val="139949568"/>
        <c:crosses val="autoZero"/>
        <c:auto val="1"/>
        <c:lblAlgn val="ctr"/>
        <c:lblOffset val="100"/>
      </c:catAx>
      <c:valAx>
        <c:axId val="139949568"/>
        <c:scaling>
          <c:orientation val="minMax"/>
          <c:max val="1"/>
        </c:scaling>
        <c:axPos val="l"/>
        <c:majorGridlines/>
        <c:title>
          <c:tx>
            <c:rich>
              <a:bodyPr rot="-5400000" vert="horz"/>
              <a:lstStyle/>
              <a:p>
                <a:pPr>
                  <a:defRPr/>
                </a:pPr>
                <a:r>
                  <a:rPr lang="en-US"/>
                  <a:t>Percent of Patients</a:t>
                </a:r>
              </a:p>
            </c:rich>
          </c:tx>
          <c:layout/>
        </c:title>
        <c:numFmt formatCode="0%" sourceLinked="1"/>
        <c:tickLblPos val="nextTo"/>
        <c:crossAx val="135384448"/>
        <c:crosses val="autoZero"/>
        <c:crossBetween val="between"/>
        <c:majorUnit val="0.2"/>
      </c:valAx>
    </c:plotArea>
    <c:legend>
      <c:legendPos val="r"/>
      <c:layout>
        <c:manualLayout>
          <c:xMode val="edge"/>
          <c:yMode val="edge"/>
          <c:x val="0.18284711286089239"/>
          <c:y val="0.44869021580635754"/>
          <c:w val="0.17826399825021871"/>
          <c:h val="0.16743438320209975"/>
        </c:manualLayout>
      </c:layout>
      <c:overlay val="1"/>
    </c:legend>
    <c:plotVisOnly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tx>
            <c:strRef>
              <c:f>'Question 8'!$J$8</c:f>
              <c:strCache>
                <c:ptCount val="1"/>
                <c:pt idx="0">
                  <c:v>Control Limit</c:v>
                </c:pt>
              </c:strCache>
            </c:strRef>
          </c:tx>
          <c:spPr>
            <a:ln>
              <a:solidFill>
                <a:srgbClr val="C00000"/>
              </a:solidFill>
            </a:ln>
          </c:spPr>
          <c:marker>
            <c:symbol val="none"/>
          </c:marker>
          <c:val>
            <c:numRef>
              <c:f>'Question 8'!$J$9:$J$12</c:f>
              <c:numCache>
                <c:formatCode>0.00</c:formatCode>
                <c:ptCount val="4"/>
                <c:pt idx="0">
                  <c:v>73.806538795595216</c:v>
                </c:pt>
                <c:pt idx="1">
                  <c:v>73.213058281879597</c:v>
                </c:pt>
                <c:pt idx="2">
                  <c:v>73.213058281879597</c:v>
                </c:pt>
                <c:pt idx="3">
                  <c:v>73.806538795595216</c:v>
                </c:pt>
              </c:numCache>
            </c:numRef>
          </c:val>
        </c:ser>
        <c:ser>
          <c:idx val="1"/>
          <c:order val="1"/>
          <c:tx>
            <c:strRef>
              <c:f>'Question 8'!$K$8</c:f>
              <c:strCache>
                <c:ptCount val="1"/>
                <c:pt idx="0">
                  <c:v>Control Limit</c:v>
                </c:pt>
              </c:strCache>
            </c:strRef>
          </c:tx>
          <c:spPr>
            <a:ln>
              <a:solidFill>
                <a:srgbClr val="C00000"/>
              </a:solidFill>
            </a:ln>
          </c:spPr>
          <c:marker>
            <c:symbol val="none"/>
          </c:marker>
          <c:val>
            <c:numRef>
              <c:f>'Question 8'!$K$9:$K$12</c:f>
              <c:numCache>
                <c:formatCode>0.00</c:formatCode>
                <c:ptCount val="4"/>
                <c:pt idx="0">
                  <c:v>81.479175490119061</c:v>
                </c:pt>
                <c:pt idx="1">
                  <c:v>82.07265600383468</c:v>
                </c:pt>
                <c:pt idx="2">
                  <c:v>82.07265600383468</c:v>
                </c:pt>
                <c:pt idx="3">
                  <c:v>81.479175490119061</c:v>
                </c:pt>
              </c:numCache>
            </c:numRef>
          </c:val>
        </c:ser>
        <c:ser>
          <c:idx val="2"/>
          <c:order val="2"/>
          <c:tx>
            <c:v>Average</c:v>
          </c:tx>
          <c:marker>
            <c:symbol val="square"/>
            <c:size val="5"/>
          </c:marker>
          <c:val>
            <c:numRef>
              <c:f>'Question 8'!$H$9:$H$12</c:f>
              <c:numCache>
                <c:formatCode>0.00</c:formatCode>
                <c:ptCount val="4"/>
                <c:pt idx="0">
                  <c:v>81.5</c:v>
                </c:pt>
                <c:pt idx="1">
                  <c:v>71.666666666666671</c:v>
                </c:pt>
                <c:pt idx="2">
                  <c:v>76.666666666666671</c:v>
                </c:pt>
                <c:pt idx="3">
                  <c:v>79</c:v>
                </c:pt>
              </c:numCache>
            </c:numRef>
          </c:val>
        </c:ser>
        <c:marker val="1"/>
        <c:axId val="164891648"/>
        <c:axId val="167699968"/>
      </c:lineChart>
      <c:catAx>
        <c:axId val="164891648"/>
        <c:scaling>
          <c:orientation val="minMax"/>
        </c:scaling>
        <c:axPos val="b"/>
        <c:title>
          <c:tx>
            <c:rich>
              <a:bodyPr/>
              <a:lstStyle/>
              <a:p>
                <a:pPr>
                  <a:defRPr/>
                </a:pPr>
                <a:r>
                  <a:rPr lang="en-US"/>
                  <a:t>Period</a:t>
                </a:r>
              </a:p>
            </c:rich>
          </c:tx>
          <c:layout/>
        </c:title>
        <c:tickLblPos val="nextTo"/>
        <c:crossAx val="167699968"/>
        <c:crosses val="autoZero"/>
        <c:auto val="1"/>
        <c:lblAlgn val="ctr"/>
        <c:lblOffset val="100"/>
      </c:catAx>
      <c:valAx>
        <c:axId val="167699968"/>
        <c:scaling>
          <c:orientation val="minMax"/>
          <c:min val="70"/>
        </c:scaling>
        <c:axPos val="l"/>
        <c:majorGridlines/>
        <c:title>
          <c:tx>
            <c:rich>
              <a:bodyPr rot="-5400000" vert="horz"/>
              <a:lstStyle/>
              <a:p>
                <a:pPr>
                  <a:defRPr/>
                </a:pPr>
                <a:r>
                  <a:rPr lang="en-US"/>
                  <a:t>Satisfaction Rating</a:t>
                </a:r>
              </a:p>
            </c:rich>
          </c:tx>
          <c:layout/>
        </c:title>
        <c:numFmt formatCode="0.00" sourceLinked="1"/>
        <c:tickLblPos val="nextTo"/>
        <c:crossAx val="164891648"/>
        <c:crosses val="autoZero"/>
        <c:crossBetween val="between"/>
      </c:valAx>
    </c:plotArea>
    <c:legend>
      <c:legendPos val="b"/>
      <c:legendEntry>
        <c:idx val="0"/>
        <c:delete val="1"/>
      </c:legendEntry>
      <c:layout/>
    </c:legend>
    <c:plotVisOnly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219074</xdr:colOff>
      <xdr:row>2</xdr:row>
      <xdr:rowOff>161924</xdr:rowOff>
    </xdr:from>
    <xdr:to>
      <xdr:col>9</xdr:col>
      <xdr:colOff>469279</xdr:colOff>
      <xdr:row>7</xdr:row>
      <xdr:rowOff>152399</xdr:rowOff>
    </xdr:to>
    <xdr:pic>
      <xdr:nvPicPr>
        <xdr:cNvPr id="2" name="Picture 2" descr="Description: C:\Users\AB2369\Desktop\mason_logo.pn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057649" y="542924"/>
          <a:ext cx="1564655" cy="11144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38099</xdr:colOff>
      <xdr:row>7</xdr:row>
      <xdr:rowOff>9525</xdr:rowOff>
    </xdr:from>
    <xdr:to>
      <xdr:col>13</xdr:col>
      <xdr:colOff>85724</xdr:colOff>
      <xdr:row>21</xdr:row>
      <xdr:rowOff>85725</xdr:rowOff>
    </xdr:to>
    <xdr:graphicFrame macro="">
      <xdr:nvGraphicFramePr>
        <xdr:cNvPr id="65" name="Chart 6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500062</xdr:colOff>
      <xdr:row>5</xdr:row>
      <xdr:rowOff>37147</xdr:rowOff>
    </xdr:from>
    <xdr:to>
      <xdr:col>14</xdr:col>
      <xdr:colOff>314325</xdr:colOff>
      <xdr:row>15</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295275</xdr:colOff>
      <xdr:row>18</xdr:row>
      <xdr:rowOff>142874</xdr:rowOff>
    </xdr:from>
    <xdr:to>
      <xdr:col>2</xdr:col>
      <xdr:colOff>581025</xdr:colOff>
      <xdr:row>25</xdr:row>
      <xdr:rowOff>114299</xdr:rowOff>
    </xdr:to>
    <xdr:grpSp>
      <xdr:nvGrpSpPr>
        <xdr:cNvPr id="2" name="Group 1"/>
        <xdr:cNvGrpSpPr/>
      </xdr:nvGrpSpPr>
      <xdr:grpSpPr>
        <a:xfrm>
          <a:off x="1428750" y="1714499"/>
          <a:ext cx="285750" cy="1304925"/>
          <a:chOff x="1162050" y="2152650"/>
          <a:chExt cx="285750" cy="552450"/>
        </a:xfrm>
      </xdr:grpSpPr>
      <xdr:cxnSp macro="">
        <xdr:nvCxnSpPr>
          <xdr:cNvPr id="3" name="Straight Connector 2"/>
          <xdr:cNvCxnSpPr/>
        </xdr:nvCxnSpPr>
        <xdr:spPr>
          <a:xfrm flipV="1">
            <a:off x="1162050" y="2152650"/>
            <a:ext cx="276225" cy="27622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4" name="Straight Connector 3"/>
          <xdr:cNvCxnSpPr/>
        </xdr:nvCxnSpPr>
        <xdr:spPr>
          <a:xfrm>
            <a:off x="1171575" y="2428875"/>
            <a:ext cx="276225" cy="276225"/>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285750</xdr:colOff>
      <xdr:row>17</xdr:row>
      <xdr:rowOff>19050</xdr:rowOff>
    </xdr:from>
    <xdr:to>
      <xdr:col>5</xdr:col>
      <xdr:colOff>561975</xdr:colOff>
      <xdr:row>18</xdr:row>
      <xdr:rowOff>104775</xdr:rowOff>
    </xdr:to>
    <xdr:cxnSp macro="">
      <xdr:nvCxnSpPr>
        <xdr:cNvPr id="5" name="Straight Connector 4"/>
        <xdr:cNvCxnSpPr/>
      </xdr:nvCxnSpPr>
      <xdr:spPr>
        <a:xfrm flipV="1">
          <a:off x="3028950" y="1781175"/>
          <a:ext cx="276225" cy="2762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295275</xdr:colOff>
      <xdr:row>18</xdr:row>
      <xdr:rowOff>104775</xdr:rowOff>
    </xdr:from>
    <xdr:to>
      <xdr:col>5</xdr:col>
      <xdr:colOff>571500</xdr:colOff>
      <xdr:row>20</xdr:row>
      <xdr:rowOff>0</xdr:rowOff>
    </xdr:to>
    <xdr:cxnSp macro="">
      <xdr:nvCxnSpPr>
        <xdr:cNvPr id="6" name="Straight Connector 5"/>
        <xdr:cNvCxnSpPr/>
      </xdr:nvCxnSpPr>
      <xdr:spPr>
        <a:xfrm>
          <a:off x="3038475" y="2057400"/>
          <a:ext cx="276225" cy="2762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285750</xdr:colOff>
      <xdr:row>24</xdr:row>
      <xdr:rowOff>19050</xdr:rowOff>
    </xdr:from>
    <xdr:to>
      <xdr:col>5</xdr:col>
      <xdr:colOff>561975</xdr:colOff>
      <xdr:row>25</xdr:row>
      <xdr:rowOff>104775</xdr:rowOff>
    </xdr:to>
    <xdr:cxnSp macro="">
      <xdr:nvCxnSpPr>
        <xdr:cNvPr id="7" name="Straight Connector 6"/>
        <xdr:cNvCxnSpPr/>
      </xdr:nvCxnSpPr>
      <xdr:spPr>
        <a:xfrm flipV="1">
          <a:off x="3028950" y="3114675"/>
          <a:ext cx="276225" cy="2762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295275</xdr:colOff>
      <xdr:row>25</xdr:row>
      <xdr:rowOff>104775</xdr:rowOff>
    </xdr:from>
    <xdr:to>
      <xdr:col>5</xdr:col>
      <xdr:colOff>571500</xdr:colOff>
      <xdr:row>27</xdr:row>
      <xdr:rowOff>0</xdr:rowOff>
    </xdr:to>
    <xdr:cxnSp macro="">
      <xdr:nvCxnSpPr>
        <xdr:cNvPr id="8" name="Straight Connector 7"/>
        <xdr:cNvCxnSpPr/>
      </xdr:nvCxnSpPr>
      <xdr:spPr>
        <a:xfrm>
          <a:off x="3038475" y="3390900"/>
          <a:ext cx="276225" cy="2762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161925</xdr:colOff>
      <xdr:row>17</xdr:row>
      <xdr:rowOff>112300</xdr:rowOff>
    </xdr:from>
    <xdr:to>
      <xdr:col>16</xdr:col>
      <xdr:colOff>171450</xdr:colOff>
      <xdr:row>25</xdr:row>
      <xdr:rowOff>180975</xdr:rowOff>
    </xdr:to>
    <xdr:pic>
      <xdr:nvPicPr>
        <xdr:cNvPr id="2" name="Picture 1"/>
        <xdr:cNvPicPr>
          <a:picLocks noChangeAspect="1"/>
        </xdr:cNvPicPr>
      </xdr:nvPicPr>
      <xdr:blipFill rotWithShape="1">
        <a:blip xmlns:r="http://schemas.openxmlformats.org/officeDocument/2006/relationships" r:embed="rId1" cstate="print"/>
        <a:srcRect l="19933" t="35560" r="18531" b="35659"/>
        <a:stretch/>
      </xdr:blipFill>
      <xdr:spPr>
        <a:xfrm>
          <a:off x="6581775" y="3398425"/>
          <a:ext cx="5448300" cy="1592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23812</xdr:colOff>
      <xdr:row>4</xdr:row>
      <xdr:rowOff>85725</xdr:rowOff>
    </xdr:from>
    <xdr:to>
      <xdr:col>19</xdr:col>
      <xdr:colOff>314325</xdr:colOff>
      <xdr:row>16</xdr:row>
      <xdr:rowOff>523875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38100</xdr:colOff>
      <xdr:row>17</xdr:row>
      <xdr:rowOff>161925</xdr:rowOff>
    </xdr:from>
    <xdr:to>
      <xdr:col>19</xdr:col>
      <xdr:colOff>342900</xdr:colOff>
      <xdr:row>30</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12</xdr:row>
      <xdr:rowOff>0</xdr:rowOff>
    </xdr:from>
    <xdr:to>
      <xdr:col>13</xdr:col>
      <xdr:colOff>365715</xdr:colOff>
      <xdr:row>16</xdr:row>
      <xdr:rowOff>161925</xdr:rowOff>
    </xdr:to>
    <xdr:pic>
      <xdr:nvPicPr>
        <xdr:cNvPr id="6"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6067425" y="1952625"/>
          <a:ext cx="2194515" cy="933450"/>
        </a:xfrm>
        <a:prstGeom prst="rect">
          <a:avLst/>
        </a:prstGeom>
        <a:noFill/>
        <a:ln w="9525">
          <a:noFill/>
          <a:miter lim="800000"/>
          <a:headEnd/>
          <a:tailEnd/>
        </a:ln>
        <a:effectLst/>
      </xdr:spPr>
    </xdr:pic>
    <xdr:clientData/>
  </xdr:twoCellAnchor>
  <xdr:twoCellAnchor>
    <xdr:from>
      <xdr:col>12</xdr:col>
      <xdr:colOff>187454</xdr:colOff>
      <xdr:row>12</xdr:row>
      <xdr:rowOff>113368</xdr:rowOff>
    </xdr:from>
    <xdr:to>
      <xdr:col>13</xdr:col>
      <xdr:colOff>14031</xdr:colOff>
      <xdr:row>14</xdr:row>
      <xdr:rowOff>41566</xdr:rowOff>
    </xdr:to>
    <xdr:sp macro="" textlink="">
      <xdr:nvSpPr>
        <xdr:cNvPr id="7" name="Rectangle 6"/>
        <xdr:cNvSpPr/>
      </xdr:nvSpPr>
      <xdr:spPr>
        <a:xfrm>
          <a:off x="7474079" y="2065993"/>
          <a:ext cx="436177" cy="30919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10</xdr:col>
      <xdr:colOff>76446</xdr:colOff>
      <xdr:row>15</xdr:row>
      <xdr:rowOff>177916</xdr:rowOff>
    </xdr:from>
    <xdr:to>
      <xdr:col>13</xdr:col>
      <xdr:colOff>19615</xdr:colOff>
      <xdr:row>16</xdr:row>
      <xdr:rowOff>118436</xdr:rowOff>
    </xdr:to>
    <xdr:sp macro="" textlink="">
      <xdr:nvSpPr>
        <xdr:cNvPr id="8" name="Rectangle 7"/>
        <xdr:cNvSpPr/>
      </xdr:nvSpPr>
      <xdr:spPr>
        <a:xfrm>
          <a:off x="6143871" y="2702041"/>
          <a:ext cx="1771969" cy="14054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11</xdr:col>
      <xdr:colOff>465008</xdr:colOff>
      <xdr:row>16</xdr:row>
      <xdr:rowOff>18599</xdr:rowOff>
    </xdr:from>
    <xdr:to>
      <xdr:col>12</xdr:col>
      <xdr:colOff>37525</xdr:colOff>
      <xdr:row>16</xdr:row>
      <xdr:rowOff>130145</xdr:rowOff>
    </xdr:to>
    <xdr:sp macro="" textlink="">
      <xdr:nvSpPr>
        <xdr:cNvPr id="9" name="Up Arrow 8"/>
        <xdr:cNvSpPr/>
      </xdr:nvSpPr>
      <xdr:spPr>
        <a:xfrm>
          <a:off x="7142033" y="2742749"/>
          <a:ext cx="182117" cy="111546"/>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12</xdr:col>
      <xdr:colOff>112583</xdr:colOff>
      <xdr:row>16</xdr:row>
      <xdr:rowOff>23670</xdr:rowOff>
    </xdr:from>
    <xdr:to>
      <xdr:col>12</xdr:col>
      <xdr:colOff>294700</xdr:colOff>
      <xdr:row>16</xdr:row>
      <xdr:rowOff>125075</xdr:rowOff>
    </xdr:to>
    <xdr:sp macro="" textlink="">
      <xdr:nvSpPr>
        <xdr:cNvPr id="10" name="Up Arrow 9"/>
        <xdr:cNvSpPr/>
      </xdr:nvSpPr>
      <xdr:spPr>
        <a:xfrm>
          <a:off x="7399208" y="2747820"/>
          <a:ext cx="182117" cy="1014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editAs="oneCell">
    <xdr:from>
      <xdr:col>10</xdr:col>
      <xdr:colOff>295275</xdr:colOff>
      <xdr:row>20</xdr:row>
      <xdr:rowOff>180975</xdr:rowOff>
    </xdr:from>
    <xdr:to>
      <xdr:col>12</xdr:col>
      <xdr:colOff>561975</xdr:colOff>
      <xdr:row>25</xdr:row>
      <xdr:rowOff>182943</xdr:rowOff>
    </xdr:to>
    <xdr:pic>
      <xdr:nvPicPr>
        <xdr:cNvPr id="12" name="Picture 11"/>
        <xdr:cNvPicPr>
          <a:picLocks noChangeAspect="1"/>
        </xdr:cNvPicPr>
      </xdr:nvPicPr>
      <xdr:blipFill rotWithShape="1">
        <a:blip xmlns:r="http://schemas.openxmlformats.org/officeDocument/2006/relationships" r:embed="rId2" cstate="print"/>
        <a:srcRect l="62230" t="51562" r="20962" b="30991"/>
        <a:stretch/>
      </xdr:blipFill>
      <xdr:spPr>
        <a:xfrm>
          <a:off x="6362700" y="4057650"/>
          <a:ext cx="1485900" cy="963993"/>
        </a:xfrm>
        <a:prstGeom prst="rect">
          <a:avLst/>
        </a:prstGeom>
      </xdr:spPr>
    </xdr:pic>
    <xdr:clientData/>
  </xdr:twoCellAnchor>
  <xdr:twoCellAnchor>
    <xdr:from>
      <xdr:col>10</xdr:col>
      <xdr:colOff>133351</xdr:colOff>
      <xdr:row>22</xdr:row>
      <xdr:rowOff>45657</xdr:rowOff>
    </xdr:from>
    <xdr:to>
      <xdr:col>10</xdr:col>
      <xdr:colOff>501853</xdr:colOff>
      <xdr:row>24</xdr:row>
      <xdr:rowOff>95250</xdr:rowOff>
    </xdr:to>
    <xdr:sp macro="" textlink="">
      <xdr:nvSpPr>
        <xdr:cNvPr id="11" name="Rectangle 10"/>
        <xdr:cNvSpPr/>
      </xdr:nvSpPr>
      <xdr:spPr>
        <a:xfrm>
          <a:off x="6200776" y="4303332"/>
          <a:ext cx="368502" cy="430593"/>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114300</xdr:colOff>
      <xdr:row>5</xdr:row>
      <xdr:rowOff>133349</xdr:rowOff>
    </xdr:from>
    <xdr:to>
      <xdr:col>19</xdr:col>
      <xdr:colOff>419100</xdr:colOff>
      <xdr:row>22</xdr:row>
      <xdr:rowOff>142874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dimension ref="C3:Q24"/>
  <sheetViews>
    <sheetView workbookViewId="0">
      <selection activeCell="F12" sqref="F12"/>
    </sheetView>
  </sheetViews>
  <sheetFormatPr defaultRowHeight="15"/>
  <cols>
    <col min="3" max="3" width="2.7109375" customWidth="1"/>
    <col min="8" max="8" width="10.5703125" bestFit="1" customWidth="1"/>
    <col min="11" max="11" width="2.7109375" customWidth="1"/>
    <col min="14" max="14" width="13.28515625" bestFit="1" customWidth="1"/>
  </cols>
  <sheetData>
    <row r="3" spans="3:17" ht="15.75" thickBot="1"/>
    <row r="4" spans="3:17">
      <c r="C4" s="17"/>
      <c r="D4" s="18"/>
      <c r="E4" s="18"/>
      <c r="F4" s="18"/>
      <c r="G4" s="18"/>
      <c r="H4" s="18"/>
      <c r="I4" s="18"/>
      <c r="J4" s="18"/>
      <c r="K4" s="19"/>
    </row>
    <row r="5" spans="3:17" ht="21">
      <c r="C5" s="20"/>
      <c r="D5" s="21"/>
      <c r="E5" s="22"/>
      <c r="F5" s="22"/>
      <c r="G5" s="22"/>
      <c r="H5" s="22"/>
      <c r="I5" s="22"/>
      <c r="J5" s="22"/>
      <c r="K5" s="23"/>
    </row>
    <row r="6" spans="3:17" ht="21">
      <c r="C6" s="20"/>
      <c r="D6" s="21" t="s">
        <v>35</v>
      </c>
      <c r="E6" s="22"/>
      <c r="F6" s="22"/>
      <c r="G6" s="22"/>
      <c r="H6" s="22"/>
      <c r="I6" s="22"/>
      <c r="J6" s="22"/>
      <c r="K6" s="23"/>
    </row>
    <row r="7" spans="3:17" ht="15.75">
      <c r="C7" s="20"/>
      <c r="D7" s="24" t="s">
        <v>121</v>
      </c>
      <c r="E7" s="22"/>
      <c r="F7" s="22"/>
      <c r="G7" s="22"/>
      <c r="H7" s="22"/>
      <c r="I7" s="22"/>
      <c r="J7" s="22"/>
      <c r="K7" s="23"/>
    </row>
    <row r="8" spans="3:17" ht="15.75" thickBot="1">
      <c r="C8" s="25"/>
      <c r="D8" s="26"/>
      <c r="E8" s="26"/>
      <c r="F8" s="26"/>
      <c r="G8" s="26"/>
      <c r="H8" s="26"/>
      <c r="I8" s="26"/>
      <c r="J8" s="26"/>
      <c r="K8" s="27"/>
    </row>
    <row r="10" spans="3:17">
      <c r="D10" s="11"/>
      <c r="E10" s="11"/>
      <c r="F10" s="11"/>
      <c r="G10" s="11"/>
      <c r="H10" s="11"/>
      <c r="I10" s="11"/>
      <c r="J10" s="11"/>
      <c r="K10" s="11"/>
      <c r="L10" s="11"/>
      <c r="M10" s="11"/>
      <c r="N10" s="11"/>
      <c r="O10" s="11"/>
      <c r="P10" s="11"/>
      <c r="Q10" s="11"/>
    </row>
    <row r="11" spans="3:17">
      <c r="D11" s="11"/>
      <c r="E11" s="11"/>
      <c r="F11" s="11"/>
      <c r="G11" s="11"/>
      <c r="H11" s="11"/>
      <c r="I11" s="11"/>
      <c r="J11" s="11"/>
      <c r="K11" s="11"/>
      <c r="L11" s="11"/>
      <c r="M11" s="11"/>
      <c r="N11" s="11"/>
      <c r="O11" s="11"/>
      <c r="P11" s="11"/>
      <c r="Q11" s="11"/>
    </row>
    <row r="12" spans="3:17">
      <c r="D12" s="11"/>
      <c r="E12" s="11"/>
      <c r="F12" s="11"/>
      <c r="G12" s="11"/>
      <c r="H12" s="11"/>
      <c r="I12" s="11"/>
      <c r="J12" s="11"/>
      <c r="K12" s="11"/>
      <c r="L12" s="11"/>
      <c r="M12" s="11"/>
      <c r="N12" s="11"/>
    </row>
    <row r="13" spans="3:17">
      <c r="D13" s="11"/>
      <c r="E13" s="11"/>
      <c r="F13" s="11"/>
      <c r="G13" s="11"/>
      <c r="H13" s="11"/>
      <c r="I13" s="11"/>
      <c r="J13" s="11"/>
      <c r="K13" s="11"/>
      <c r="L13" s="11"/>
      <c r="M13" s="11"/>
      <c r="N13" s="11"/>
    </row>
    <row r="14" spans="3:17">
      <c r="D14" s="11"/>
      <c r="E14" s="11"/>
      <c r="F14" s="11"/>
      <c r="G14" s="11"/>
      <c r="H14" s="11"/>
      <c r="I14" s="11"/>
      <c r="J14" s="11"/>
      <c r="K14" s="11"/>
      <c r="L14" s="11"/>
      <c r="M14" s="11"/>
      <c r="N14" s="11"/>
    </row>
    <row r="15" spans="3:17">
      <c r="D15" s="11"/>
      <c r="E15" s="11"/>
      <c r="F15" s="11"/>
      <c r="G15" s="11"/>
      <c r="H15" s="11"/>
      <c r="I15" s="11"/>
      <c r="J15" s="11"/>
      <c r="K15" s="11"/>
      <c r="L15" s="11"/>
      <c r="M15" s="11"/>
      <c r="N15" s="11"/>
    </row>
    <row r="16" spans="3:17">
      <c r="D16" s="11"/>
      <c r="E16" s="11"/>
      <c r="F16" s="11"/>
      <c r="G16" s="11"/>
      <c r="H16" s="11"/>
      <c r="I16" s="11"/>
      <c r="J16" s="11"/>
      <c r="K16" s="11"/>
      <c r="L16" s="11"/>
      <c r="M16" s="11"/>
      <c r="N16" s="11"/>
    </row>
    <row r="17" spans="4:14">
      <c r="D17" s="11"/>
      <c r="E17" s="11"/>
      <c r="F17" s="11"/>
      <c r="G17" s="11"/>
      <c r="H17" s="11"/>
      <c r="I17" s="11"/>
      <c r="J17" s="11"/>
      <c r="K17" s="11"/>
      <c r="L17" s="11"/>
      <c r="M17" s="11"/>
      <c r="N17" s="11"/>
    </row>
    <row r="18" spans="4:14">
      <c r="D18" s="11"/>
      <c r="E18" s="11"/>
      <c r="F18" s="11"/>
      <c r="G18" s="11"/>
      <c r="H18" s="11"/>
      <c r="I18" s="11"/>
      <c r="J18" s="11"/>
      <c r="K18" s="11"/>
      <c r="L18" s="11"/>
      <c r="M18" s="11"/>
      <c r="N18" s="11"/>
    </row>
    <row r="19" spans="4:14">
      <c r="D19" s="11"/>
      <c r="E19" s="11"/>
      <c r="F19" s="11"/>
      <c r="G19" s="11"/>
      <c r="H19" s="11"/>
      <c r="I19" s="11"/>
      <c r="J19" s="11"/>
      <c r="K19" s="11"/>
      <c r="L19" s="11"/>
      <c r="M19" s="11"/>
      <c r="N19" s="11"/>
    </row>
    <row r="20" spans="4:14">
      <c r="D20" s="11"/>
      <c r="E20" s="11"/>
      <c r="F20" s="11"/>
      <c r="G20" s="11"/>
      <c r="H20" s="11"/>
      <c r="I20" s="11"/>
      <c r="J20" s="11"/>
      <c r="K20" s="11"/>
      <c r="L20" s="11"/>
      <c r="M20" s="11"/>
      <c r="N20" s="11"/>
    </row>
    <row r="21" spans="4:14">
      <c r="D21" s="11"/>
      <c r="E21" s="11"/>
      <c r="F21" s="11"/>
      <c r="G21" s="11"/>
      <c r="H21" s="11"/>
      <c r="I21" s="11"/>
      <c r="J21" s="11"/>
      <c r="K21" s="11"/>
      <c r="L21" s="11"/>
      <c r="M21" s="11"/>
      <c r="N21" s="11"/>
    </row>
    <row r="22" spans="4:14">
      <c r="D22" s="11"/>
      <c r="E22" s="11"/>
      <c r="F22" s="11"/>
      <c r="G22" s="11"/>
      <c r="H22" s="11"/>
      <c r="I22" s="11"/>
      <c r="J22" s="11"/>
      <c r="K22" s="11"/>
      <c r="L22" s="11"/>
      <c r="M22" s="11"/>
      <c r="N22" s="11"/>
    </row>
    <row r="23" spans="4:14">
      <c r="D23" s="11"/>
      <c r="E23" s="11"/>
      <c r="F23" s="11"/>
      <c r="G23" s="11"/>
      <c r="H23" s="11"/>
      <c r="I23" s="11"/>
      <c r="J23" s="11"/>
      <c r="K23" s="11"/>
      <c r="L23" s="11"/>
      <c r="M23" s="11"/>
      <c r="N23" s="11"/>
    </row>
    <row r="24" spans="4:14">
      <c r="D24" s="11"/>
      <c r="E24" s="11"/>
      <c r="F24" s="11"/>
      <c r="G24" s="11"/>
      <c r="H24" s="11"/>
      <c r="I24" s="11"/>
      <c r="J24" s="11"/>
      <c r="K24" s="11"/>
      <c r="L24" s="11"/>
      <c r="M24" s="11"/>
      <c r="N24" s="1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S21"/>
  <sheetViews>
    <sheetView workbookViewId="0">
      <pane xSplit="2" ySplit="4" topLeftCell="C5" activePane="bottomRight" state="frozen"/>
      <selection pane="topRight" activeCell="C1" sqref="C1"/>
      <selection pane="bottomLeft" activeCell="A5" sqref="A5"/>
      <selection pane="bottomRight" activeCell="T12" sqref="T12"/>
    </sheetView>
  </sheetViews>
  <sheetFormatPr defaultRowHeight="15"/>
  <cols>
    <col min="1" max="1" width="14.28515625" customWidth="1"/>
    <col min="2" max="2" width="2.7109375" customWidth="1"/>
    <col min="8" max="8" width="10" bestFit="1" customWidth="1"/>
    <col min="12" max="13" width="18.140625" customWidth="1"/>
  </cols>
  <sheetData>
    <row r="1" spans="1:19" ht="18.75">
      <c r="A1" s="4" t="s">
        <v>2</v>
      </c>
    </row>
    <row r="3" spans="1:19">
      <c r="A3" s="73" t="s">
        <v>1</v>
      </c>
      <c r="C3" s="74" t="s">
        <v>0</v>
      </c>
      <c r="D3" s="74"/>
      <c r="E3" s="74"/>
      <c r="F3" s="74"/>
      <c r="G3" s="74"/>
      <c r="H3" s="74"/>
      <c r="I3" s="74"/>
      <c r="J3" s="74"/>
      <c r="K3" s="74"/>
      <c r="L3" s="74"/>
      <c r="M3" s="74"/>
      <c r="N3" s="74"/>
      <c r="O3" s="74"/>
      <c r="P3" s="74"/>
      <c r="Q3" s="74"/>
      <c r="R3" s="74"/>
      <c r="S3" s="74"/>
    </row>
    <row r="4" spans="1:19">
      <c r="A4" s="73"/>
      <c r="C4" s="74"/>
      <c r="D4" s="74"/>
      <c r="E4" s="74"/>
      <c r="F4" s="74"/>
      <c r="G4" s="74"/>
      <c r="H4" s="74"/>
      <c r="I4" s="74"/>
      <c r="J4" s="74"/>
      <c r="K4" s="74"/>
      <c r="L4" s="74"/>
      <c r="M4" s="74"/>
      <c r="N4" s="74"/>
      <c r="O4" s="74"/>
      <c r="P4" s="74"/>
      <c r="Q4" s="74"/>
      <c r="R4" s="74"/>
      <c r="S4" s="74"/>
    </row>
    <row r="11" spans="1:19">
      <c r="D11" t="s">
        <v>122</v>
      </c>
      <c r="E11" t="s">
        <v>123</v>
      </c>
    </row>
    <row r="13" spans="1:19">
      <c r="D13">
        <v>100</v>
      </c>
      <c r="E13">
        <v>0.4</v>
      </c>
    </row>
    <row r="14" spans="1:19">
      <c r="D14">
        <v>110</v>
      </c>
      <c r="E14">
        <v>0.35</v>
      </c>
    </row>
    <row r="15" spans="1:19">
      <c r="D15">
        <v>120</v>
      </c>
      <c r="E15">
        <v>0.3</v>
      </c>
    </row>
    <row r="16" spans="1:19">
      <c r="D16">
        <v>130</v>
      </c>
      <c r="E16">
        <v>0.25</v>
      </c>
    </row>
    <row r="17" spans="4:5">
      <c r="D17">
        <v>140</v>
      </c>
      <c r="E17">
        <v>0.2</v>
      </c>
    </row>
    <row r="18" spans="4:5">
      <c r="D18">
        <v>150</v>
      </c>
      <c r="E18">
        <v>0.3</v>
      </c>
    </row>
    <row r="19" spans="4:5">
      <c r="D19">
        <v>160</v>
      </c>
      <c r="E19">
        <v>0.4</v>
      </c>
    </row>
    <row r="20" spans="4:5">
      <c r="D20">
        <v>170</v>
      </c>
      <c r="E20">
        <v>0.5</v>
      </c>
    </row>
    <row r="21" spans="4:5">
      <c r="D21">
        <v>180</v>
      </c>
      <c r="E21">
        <v>0.6</v>
      </c>
    </row>
  </sheetData>
  <mergeCells count="2">
    <mergeCell ref="A3:A4"/>
    <mergeCell ref="C3:S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S30"/>
  <sheetViews>
    <sheetView tabSelected="1" workbookViewId="0">
      <pane xSplit="2" ySplit="4" topLeftCell="C5" activePane="bottomRight" state="frozen"/>
      <selection activeCell="C26" sqref="C26:P27"/>
      <selection pane="topRight" activeCell="C26" sqref="C26:P27"/>
      <selection pane="bottomLeft" activeCell="C26" sqref="C26:P27"/>
      <selection pane="bottomRight" activeCell="D31" sqref="D31"/>
    </sheetView>
  </sheetViews>
  <sheetFormatPr defaultRowHeight="15"/>
  <cols>
    <col min="1" max="1" width="14.28515625" customWidth="1"/>
    <col min="2" max="2" width="2.7109375" customWidth="1"/>
    <col min="8" max="8" width="10" bestFit="1" customWidth="1"/>
    <col min="17" max="17" width="17.85546875" bestFit="1" customWidth="1"/>
  </cols>
  <sheetData>
    <row r="1" spans="1:19" ht="18.75">
      <c r="A1" s="4" t="s">
        <v>3</v>
      </c>
    </row>
    <row r="3" spans="1:19">
      <c r="A3" s="73" t="s">
        <v>1</v>
      </c>
      <c r="C3" s="74" t="s">
        <v>4</v>
      </c>
      <c r="D3" s="74"/>
      <c r="E3" s="74"/>
      <c r="F3" s="74"/>
      <c r="G3" s="74"/>
      <c r="H3" s="74"/>
      <c r="I3" s="74"/>
      <c r="J3" s="74"/>
      <c r="K3" s="74"/>
      <c r="L3" s="74"/>
      <c r="M3" s="74"/>
      <c r="N3" s="74"/>
      <c r="O3" s="74"/>
      <c r="P3" s="74"/>
      <c r="Q3" s="74"/>
      <c r="R3" s="74"/>
      <c r="S3" s="74"/>
    </row>
    <row r="4" spans="1:19">
      <c r="A4" s="73"/>
      <c r="C4" s="74"/>
      <c r="D4" s="74"/>
      <c r="E4" s="74"/>
      <c r="F4" s="74"/>
      <c r="G4" s="74"/>
      <c r="H4" s="74"/>
      <c r="I4" s="74"/>
      <c r="J4" s="74"/>
      <c r="K4" s="74"/>
      <c r="L4" s="74"/>
      <c r="M4" s="74"/>
      <c r="N4" s="74"/>
      <c r="O4" s="74"/>
      <c r="P4" s="74"/>
      <c r="Q4" s="74"/>
      <c r="R4" s="74"/>
      <c r="S4" s="74"/>
    </row>
    <row r="6" spans="1:19">
      <c r="C6" s="11" t="s">
        <v>5</v>
      </c>
      <c r="Q6" s="76" t="s">
        <v>36</v>
      </c>
      <c r="R6" s="76"/>
    </row>
    <row r="7" spans="1:19">
      <c r="Q7" s="29" t="s">
        <v>37</v>
      </c>
      <c r="R7" s="30">
        <v>2.1999999999999999E-2</v>
      </c>
    </row>
    <row r="8" spans="1:19">
      <c r="D8" s="75" t="s">
        <v>47</v>
      </c>
      <c r="E8" s="75"/>
      <c r="F8" s="75"/>
      <c r="G8" s="75"/>
      <c r="H8" s="75"/>
      <c r="Q8" s="29" t="s">
        <v>45</v>
      </c>
      <c r="R8" s="30">
        <v>4.7E-2</v>
      </c>
    </row>
    <row r="9" spans="1:19">
      <c r="D9" s="75"/>
      <c r="E9" s="75"/>
      <c r="F9" s="75"/>
      <c r="G9" s="75"/>
      <c r="H9" s="75"/>
      <c r="Q9" s="29" t="s">
        <v>43</v>
      </c>
      <c r="R9" s="30">
        <v>0.158</v>
      </c>
    </row>
    <row r="10" spans="1:19">
      <c r="Q10" s="29" t="s">
        <v>42</v>
      </c>
      <c r="R10" s="30">
        <v>0.183</v>
      </c>
    </row>
    <row r="11" spans="1:19">
      <c r="D11" s="6"/>
      <c r="Q11" s="29" t="s">
        <v>41</v>
      </c>
      <c r="R11" s="30">
        <v>0.21199999999999999</v>
      </c>
    </row>
    <row r="12" spans="1:19">
      <c r="D12" s="6"/>
      <c r="Q12" s="29" t="s">
        <v>40</v>
      </c>
      <c r="R12" s="30">
        <v>0.13900000000000001</v>
      </c>
    </row>
    <row r="13" spans="1:19">
      <c r="Q13" s="29" t="s">
        <v>39</v>
      </c>
      <c r="R13" s="30">
        <v>5.8000000000000003E-2</v>
      </c>
    </row>
    <row r="14" spans="1:19">
      <c r="Q14" s="29" t="s">
        <v>38</v>
      </c>
      <c r="R14" s="30">
        <v>8.4000000000000005E-2</v>
      </c>
    </row>
    <row r="15" spans="1:19">
      <c r="N15" s="12"/>
      <c r="Q15" s="29" t="s">
        <v>44</v>
      </c>
      <c r="R15" s="30">
        <v>9.7000000000000003E-2</v>
      </c>
    </row>
    <row r="16" spans="1:19">
      <c r="N16" s="12"/>
    </row>
    <row r="17" spans="3:17">
      <c r="C17" s="11" t="s">
        <v>6</v>
      </c>
      <c r="Q17" s="31"/>
    </row>
    <row r="19" spans="3:17">
      <c r="D19" s="32" t="s">
        <v>48</v>
      </c>
      <c r="E19" s="6"/>
      <c r="F19" s="6"/>
      <c r="G19" s="6"/>
      <c r="H19" s="6"/>
      <c r="I19" s="6"/>
      <c r="J19" s="6"/>
      <c r="K19" s="6"/>
      <c r="L19" s="6"/>
      <c r="M19" s="6"/>
      <c r="N19" s="33">
        <f>SUM(R7:R11)</f>
        <v>0.622</v>
      </c>
    </row>
    <row r="22" spans="3:17">
      <c r="C22" t="s">
        <v>7</v>
      </c>
    </row>
    <row r="24" spans="3:17">
      <c r="D24" s="32" t="s">
        <v>49</v>
      </c>
      <c r="E24" s="6"/>
      <c r="F24" s="6"/>
      <c r="G24" s="6"/>
      <c r="H24" s="6"/>
      <c r="I24" s="34">
        <f>N19*0.41</f>
        <v>0.25501999999999997</v>
      </c>
      <c r="J24" s="6"/>
      <c r="K24" s="6" t="s">
        <v>50</v>
      </c>
      <c r="L24" s="6"/>
      <c r="M24" s="6"/>
    </row>
    <row r="26" spans="3:17" ht="15" customHeight="1">
      <c r="C26" s="74" t="s">
        <v>8</v>
      </c>
      <c r="D26" s="74"/>
      <c r="E26" s="74"/>
      <c r="F26" s="74"/>
      <c r="G26" s="74"/>
      <c r="H26" s="74"/>
      <c r="I26" s="74"/>
      <c r="J26" s="74"/>
      <c r="K26" s="74"/>
      <c r="L26" s="74"/>
      <c r="M26" s="74"/>
      <c r="N26" s="74"/>
      <c r="O26" s="74"/>
      <c r="P26" s="74"/>
    </row>
    <row r="27" spans="3:17">
      <c r="C27" s="74"/>
      <c r="D27" s="74"/>
      <c r="E27" s="74"/>
      <c r="F27" s="74"/>
      <c r="G27" s="74"/>
      <c r="H27" s="74"/>
      <c r="I27" s="74"/>
      <c r="J27" s="74"/>
      <c r="K27" s="74"/>
      <c r="L27" s="74"/>
      <c r="M27" s="74"/>
      <c r="N27" s="74"/>
      <c r="O27" s="74"/>
      <c r="P27" s="74"/>
    </row>
    <row r="29" spans="3:17" ht="15" customHeight="1">
      <c r="D29" s="82" t="s">
        <v>124</v>
      </c>
      <c r="E29" s="82"/>
      <c r="F29" s="82"/>
      <c r="G29" s="82"/>
      <c r="H29" s="82"/>
      <c r="I29" s="82"/>
      <c r="J29" s="82"/>
      <c r="K29" s="82"/>
      <c r="L29" s="82"/>
      <c r="M29" s="82"/>
      <c r="N29" s="82"/>
      <c r="O29" s="82"/>
      <c r="P29" s="82"/>
      <c r="Q29" s="82"/>
    </row>
    <row r="30" spans="3:17">
      <c r="D30" s="82"/>
      <c r="E30" s="82"/>
      <c r="F30" s="82"/>
      <c r="G30" s="82"/>
      <c r="H30" s="82"/>
      <c r="I30" s="82"/>
      <c r="J30" s="82"/>
      <c r="K30" s="82"/>
      <c r="L30" s="82"/>
      <c r="M30" s="82"/>
      <c r="N30" s="82"/>
      <c r="O30" s="82"/>
      <c r="P30" s="82"/>
      <c r="Q30" s="82"/>
    </row>
  </sheetData>
  <sortState ref="P7:R15">
    <sortCondition ref="P7:P15"/>
  </sortState>
  <mergeCells count="6">
    <mergeCell ref="D29:Q30"/>
    <mergeCell ref="A3:A4"/>
    <mergeCell ref="C3:S4"/>
    <mergeCell ref="C26:P27"/>
    <mergeCell ref="Q6:R6"/>
    <mergeCell ref="D8:H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S33"/>
  <sheetViews>
    <sheetView workbookViewId="0">
      <pane xSplit="2" ySplit="4" topLeftCell="C15" activePane="bottomRight" state="frozen"/>
      <selection activeCell="C26" sqref="C26:P27"/>
      <selection pane="topRight" activeCell="C26" sqref="C26:P27"/>
      <selection pane="bottomLeft" activeCell="C26" sqref="C26:P27"/>
      <selection pane="bottomRight" activeCell="F32" sqref="F32"/>
    </sheetView>
  </sheetViews>
  <sheetFormatPr defaultRowHeight="15"/>
  <cols>
    <col min="1" max="1" width="14.28515625" customWidth="1"/>
    <col min="2" max="2" width="2.7109375" customWidth="1"/>
    <col min="8" max="8" width="10" bestFit="1" customWidth="1"/>
    <col min="10" max="10" width="13.140625" customWidth="1"/>
  </cols>
  <sheetData>
    <row r="1" spans="1:19" ht="18.75">
      <c r="A1" s="4" t="s">
        <v>9</v>
      </c>
      <c r="C1" s="74" t="s">
        <v>59</v>
      </c>
      <c r="D1" s="74"/>
      <c r="E1" s="74"/>
      <c r="F1" s="74"/>
      <c r="G1" s="74"/>
      <c r="H1" s="74"/>
      <c r="I1" s="74"/>
      <c r="J1" s="74"/>
      <c r="K1" s="74"/>
      <c r="L1" s="74"/>
      <c r="M1" s="74"/>
      <c r="N1" s="74"/>
      <c r="O1" s="74"/>
      <c r="P1" s="74"/>
      <c r="Q1" s="74"/>
      <c r="R1" s="74"/>
      <c r="S1" s="74"/>
    </row>
    <row r="2" spans="1:19" ht="15" customHeight="1">
      <c r="C2" s="74"/>
      <c r="D2" s="74"/>
      <c r="E2" s="74"/>
      <c r="F2" s="74"/>
      <c r="G2" s="74"/>
      <c r="H2" s="74"/>
      <c r="I2" s="74"/>
      <c r="J2" s="74"/>
      <c r="K2" s="74"/>
      <c r="L2" s="74"/>
      <c r="M2" s="74"/>
      <c r="N2" s="74"/>
      <c r="O2" s="74"/>
      <c r="P2" s="74"/>
      <c r="Q2" s="74"/>
      <c r="R2" s="74"/>
      <c r="S2" s="74"/>
    </row>
    <row r="3" spans="1:19" ht="15" customHeight="1">
      <c r="A3" s="73" t="s">
        <v>1</v>
      </c>
      <c r="C3" s="74"/>
      <c r="D3" s="74"/>
      <c r="E3" s="74"/>
      <c r="F3" s="74"/>
      <c r="G3" s="74"/>
      <c r="H3" s="74"/>
      <c r="I3" s="74"/>
      <c r="J3" s="74"/>
      <c r="K3" s="74"/>
      <c r="L3" s="74"/>
      <c r="M3" s="74"/>
      <c r="N3" s="74"/>
      <c r="O3" s="74"/>
      <c r="P3" s="74"/>
      <c r="Q3" s="74"/>
      <c r="R3" s="74"/>
      <c r="S3" s="74"/>
    </row>
    <row r="4" spans="1:19">
      <c r="A4" s="73"/>
      <c r="C4" s="74"/>
      <c r="D4" s="74"/>
      <c r="E4" s="74"/>
      <c r="F4" s="74"/>
      <c r="G4" s="74"/>
      <c r="H4" s="74"/>
      <c r="I4" s="74"/>
      <c r="J4" s="74"/>
      <c r="K4" s="74"/>
      <c r="L4" s="74"/>
      <c r="M4" s="74"/>
      <c r="N4" s="74"/>
      <c r="O4" s="74"/>
      <c r="P4" s="74"/>
      <c r="Q4" s="74"/>
      <c r="R4" s="74"/>
      <c r="S4" s="74"/>
    </row>
    <row r="5" spans="1:19" hidden="1"/>
    <row r="6" spans="1:19" hidden="1">
      <c r="C6" s="6"/>
      <c r="D6" s="6"/>
      <c r="E6" s="6"/>
      <c r="F6" s="6"/>
      <c r="G6" s="6"/>
      <c r="H6" s="6"/>
      <c r="I6" s="6"/>
      <c r="J6" s="35"/>
      <c r="K6" s="35"/>
      <c r="L6" s="35"/>
      <c r="M6" s="35"/>
      <c r="S6" s="13"/>
    </row>
    <row r="7" spans="1:19" hidden="1">
      <c r="C7" s="6"/>
      <c r="D7" s="6"/>
      <c r="E7" s="6" t="s">
        <v>51</v>
      </c>
      <c r="F7" s="6" t="s">
        <v>52</v>
      </c>
      <c r="G7" s="6"/>
      <c r="H7" s="6"/>
      <c r="I7" s="6"/>
      <c r="J7" s="35"/>
      <c r="K7" s="35"/>
      <c r="L7" s="35"/>
      <c r="M7" s="35"/>
      <c r="S7" s="13"/>
    </row>
    <row r="8" spans="1:19" hidden="1">
      <c r="C8" s="6"/>
      <c r="D8" s="8" t="s">
        <v>53</v>
      </c>
      <c r="E8" s="40">
        <v>0.37</v>
      </c>
      <c r="F8" s="40">
        <v>0.54</v>
      </c>
      <c r="G8" s="41"/>
      <c r="H8" s="6"/>
      <c r="I8" s="6"/>
      <c r="J8" s="35"/>
      <c r="K8" s="35"/>
      <c r="L8" s="35"/>
      <c r="M8" s="35"/>
      <c r="S8" s="13"/>
    </row>
    <row r="9" spans="1:19" hidden="1">
      <c r="C9" s="6"/>
      <c r="D9" s="8" t="s">
        <v>54</v>
      </c>
      <c r="E9" s="40">
        <f>E10-E8</f>
        <v>-0.13999999999999999</v>
      </c>
      <c r="F9" s="40"/>
      <c r="G9" s="41"/>
      <c r="H9" s="6"/>
      <c r="I9" s="6"/>
      <c r="J9" s="35"/>
      <c r="K9" s="35"/>
      <c r="L9" s="35"/>
      <c r="M9" s="35"/>
      <c r="S9" s="13"/>
    </row>
    <row r="10" spans="1:19" hidden="1">
      <c r="C10" s="6"/>
      <c r="D10" s="6"/>
      <c r="E10" s="41">
        <v>0.23</v>
      </c>
      <c r="F10" s="41"/>
      <c r="G10" s="38"/>
      <c r="H10" s="6"/>
      <c r="I10" s="6"/>
      <c r="J10" s="35"/>
      <c r="K10" s="35"/>
      <c r="L10" s="35"/>
      <c r="M10" s="35"/>
      <c r="S10" s="13"/>
    </row>
    <row r="11" spans="1:19" hidden="1">
      <c r="C11" s="6"/>
      <c r="D11" s="6"/>
      <c r="E11" s="6"/>
      <c r="F11" s="6"/>
      <c r="G11" s="6"/>
      <c r="H11" s="6"/>
      <c r="I11" s="6"/>
      <c r="J11" s="35"/>
      <c r="K11" s="35"/>
      <c r="L11" s="35"/>
      <c r="M11" s="35"/>
      <c r="S11" s="13"/>
    </row>
    <row r="12" spans="1:19" hidden="1">
      <c r="C12" s="6"/>
      <c r="D12" s="6" t="s">
        <v>55</v>
      </c>
      <c r="E12" s="6"/>
      <c r="F12" s="6"/>
      <c r="G12" s="6"/>
      <c r="H12" s="6"/>
      <c r="I12" s="6"/>
      <c r="J12" s="35"/>
      <c r="K12" s="35"/>
      <c r="L12" s="35"/>
      <c r="M12" s="35"/>
      <c r="S12" s="13"/>
    </row>
    <row r="13" spans="1:19" hidden="1">
      <c r="C13" s="6"/>
      <c r="D13" s="6"/>
      <c r="E13" s="6"/>
      <c r="F13" s="6"/>
      <c r="G13" s="6"/>
      <c r="H13" s="6"/>
      <c r="I13" s="6"/>
      <c r="J13" s="6"/>
      <c r="K13" s="6"/>
      <c r="L13" s="6"/>
      <c r="M13" s="35"/>
      <c r="S13" s="13"/>
    </row>
    <row r="14" spans="1:19" hidden="1">
      <c r="C14" s="6"/>
      <c r="D14" s="6"/>
      <c r="E14" s="6"/>
      <c r="F14" s="6"/>
      <c r="G14" s="6"/>
      <c r="H14" s="6"/>
      <c r="I14" s="6"/>
      <c r="J14" s="6"/>
      <c r="K14" s="6"/>
      <c r="L14" s="6"/>
      <c r="M14" s="35"/>
      <c r="S14" s="13"/>
    </row>
    <row r="15" spans="1:19">
      <c r="C15" s="35"/>
      <c r="D15" s="35"/>
      <c r="E15" s="35"/>
      <c r="F15" s="35"/>
      <c r="G15" s="35"/>
      <c r="H15" s="35"/>
      <c r="I15" s="35"/>
      <c r="J15" s="6"/>
      <c r="K15" s="36"/>
      <c r="L15" s="6"/>
      <c r="M15" s="35"/>
      <c r="N15" s="12"/>
    </row>
    <row r="16" spans="1:19">
      <c r="C16" s="35"/>
      <c r="D16" s="35"/>
      <c r="E16" s="35"/>
      <c r="F16" s="35"/>
      <c r="G16" s="35"/>
      <c r="H16" s="35"/>
      <c r="I16" s="35"/>
      <c r="J16" s="6"/>
      <c r="K16" s="36"/>
      <c r="L16" s="6"/>
      <c r="M16" s="35"/>
      <c r="N16" s="12"/>
    </row>
    <row r="17" spans="3:14">
      <c r="C17" s="35"/>
      <c r="D17" s="35"/>
      <c r="E17" s="6"/>
      <c r="F17" s="6"/>
      <c r="G17" s="6" t="s">
        <v>56</v>
      </c>
      <c r="H17" s="6"/>
      <c r="I17" s="6"/>
      <c r="J17" s="32" t="s">
        <v>64</v>
      </c>
      <c r="K17" s="37">
        <f xml:space="preserve"> 0.23*0.37</f>
        <v>8.5100000000000009E-2</v>
      </c>
      <c r="L17" s="6"/>
      <c r="M17" s="35"/>
      <c r="N17" s="12"/>
    </row>
    <row r="18" spans="3:14">
      <c r="C18" s="35"/>
      <c r="D18" s="35"/>
      <c r="E18" s="6"/>
      <c r="F18" s="6"/>
      <c r="G18" s="6"/>
      <c r="H18" s="6"/>
      <c r="I18" s="6"/>
      <c r="J18" s="6"/>
      <c r="K18" s="38"/>
      <c r="L18" s="6"/>
      <c r="M18" s="35"/>
      <c r="N18" s="12"/>
    </row>
    <row r="19" spans="3:14">
      <c r="C19" s="6"/>
      <c r="D19" s="32" t="s">
        <v>60</v>
      </c>
      <c r="E19" s="6"/>
      <c r="F19" s="6"/>
      <c r="G19" s="6"/>
      <c r="H19" s="6"/>
      <c r="I19" s="6"/>
      <c r="J19" s="6"/>
      <c r="K19" s="38"/>
      <c r="L19" s="6"/>
      <c r="M19" s="35"/>
      <c r="N19" s="12"/>
    </row>
    <row r="20" spans="3:14">
      <c r="C20" s="6"/>
      <c r="D20" s="6"/>
      <c r="E20" s="6"/>
      <c r="F20" s="6"/>
      <c r="G20" s="6"/>
      <c r="H20" s="6"/>
      <c r="I20" s="6"/>
      <c r="J20" s="6"/>
      <c r="K20" s="38"/>
      <c r="L20" s="6"/>
      <c r="M20" s="35"/>
      <c r="N20" s="12"/>
    </row>
    <row r="21" spans="3:14">
      <c r="C21" s="6"/>
      <c r="D21" s="6"/>
      <c r="E21" s="6"/>
      <c r="F21" s="6"/>
      <c r="G21" s="6" t="s">
        <v>57</v>
      </c>
      <c r="H21" s="6"/>
      <c r="I21" s="6"/>
      <c r="J21" s="32" t="s">
        <v>65</v>
      </c>
      <c r="K21" s="39">
        <f xml:space="preserve"> 0.23*0.63</f>
        <v>0.1449</v>
      </c>
      <c r="L21" s="6"/>
      <c r="M21" s="35"/>
      <c r="N21" s="12"/>
    </row>
    <row r="22" spans="3:14">
      <c r="C22" s="6"/>
      <c r="D22" s="6"/>
      <c r="E22" s="6"/>
      <c r="F22" s="6"/>
      <c r="G22" s="6"/>
      <c r="H22" s="6"/>
      <c r="I22" s="6"/>
      <c r="J22" s="6"/>
      <c r="K22" s="38"/>
      <c r="L22" s="6"/>
      <c r="M22" s="35"/>
      <c r="N22" s="12"/>
    </row>
    <row r="23" spans="3:14">
      <c r="C23" s="6"/>
      <c r="D23" s="6"/>
      <c r="E23" s="6"/>
      <c r="F23" s="6"/>
      <c r="G23" s="6"/>
      <c r="H23" s="6"/>
      <c r="I23" s="6"/>
      <c r="J23" s="6"/>
      <c r="K23" s="38"/>
      <c r="L23" s="6"/>
      <c r="M23" s="35"/>
    </row>
    <row r="24" spans="3:14">
      <c r="C24" s="6"/>
      <c r="D24" s="6"/>
      <c r="E24" s="6"/>
      <c r="F24" s="6"/>
      <c r="G24" s="6" t="s">
        <v>62</v>
      </c>
      <c r="H24" s="6"/>
      <c r="I24" s="6"/>
      <c r="J24" s="32" t="s">
        <v>66</v>
      </c>
      <c r="K24" s="37">
        <f xml:space="preserve"> 0.77*0.54</f>
        <v>0.41580000000000006</v>
      </c>
      <c r="L24" s="6"/>
      <c r="M24" s="35"/>
    </row>
    <row r="25" spans="3:14">
      <c r="C25" s="6"/>
      <c r="D25" s="6"/>
      <c r="E25" s="6"/>
      <c r="F25" s="6"/>
      <c r="G25" s="6"/>
      <c r="H25" s="6"/>
      <c r="I25" s="6"/>
      <c r="J25" s="6"/>
      <c r="K25" s="38"/>
      <c r="L25" s="6"/>
      <c r="M25" s="35"/>
    </row>
    <row r="26" spans="3:14">
      <c r="C26" s="6"/>
      <c r="D26" s="32" t="s">
        <v>61</v>
      </c>
      <c r="E26" s="6"/>
      <c r="F26" s="6"/>
      <c r="G26" s="6"/>
      <c r="H26" s="6"/>
      <c r="I26" s="6"/>
      <c r="J26" s="6"/>
      <c r="K26" s="38"/>
      <c r="L26" s="6"/>
      <c r="M26" s="35"/>
    </row>
    <row r="27" spans="3:14">
      <c r="C27" s="6"/>
      <c r="D27" s="6"/>
      <c r="E27" s="6"/>
      <c r="F27" s="6"/>
      <c r="G27" s="6"/>
      <c r="H27" s="6"/>
      <c r="I27" s="6"/>
      <c r="J27" s="6"/>
      <c r="K27" s="38"/>
      <c r="L27" s="6"/>
      <c r="M27" s="35"/>
    </row>
    <row r="28" spans="3:14">
      <c r="C28" s="6"/>
      <c r="D28" s="6"/>
      <c r="E28" s="6"/>
      <c r="F28" s="6"/>
      <c r="G28" s="6" t="s">
        <v>63</v>
      </c>
      <c r="H28" s="6"/>
      <c r="I28" s="6"/>
      <c r="J28" s="32" t="s">
        <v>67</v>
      </c>
      <c r="K28" s="39">
        <f xml:space="preserve"> 0.77*0.46</f>
        <v>0.35420000000000001</v>
      </c>
      <c r="L28" s="6"/>
      <c r="M28" s="35"/>
    </row>
    <row r="29" spans="3:14">
      <c r="C29" s="6"/>
      <c r="D29" s="6"/>
      <c r="E29" s="6"/>
      <c r="F29" s="6"/>
      <c r="G29" s="6"/>
      <c r="H29" s="6"/>
      <c r="I29" s="6"/>
      <c r="J29" s="6"/>
      <c r="K29" s="36"/>
      <c r="L29" s="6"/>
      <c r="M29" s="6"/>
    </row>
    <row r="30" spans="3:14">
      <c r="C30" s="6"/>
      <c r="D30" s="6"/>
      <c r="E30" s="6"/>
      <c r="F30" s="6"/>
      <c r="G30" s="6"/>
      <c r="H30" s="6"/>
      <c r="I30" s="6"/>
      <c r="J30" s="6"/>
      <c r="K30" s="6"/>
      <c r="L30" s="6"/>
      <c r="M30" s="6"/>
    </row>
    <row r="31" spans="3:14">
      <c r="C31" s="6"/>
      <c r="D31" s="6" t="s">
        <v>58</v>
      </c>
      <c r="E31" s="6"/>
      <c r="F31" s="6"/>
      <c r="G31" s="6"/>
      <c r="H31" s="6"/>
      <c r="I31" s="6"/>
      <c r="J31" s="6"/>
      <c r="K31" s="6"/>
      <c r="L31" s="6"/>
      <c r="M31" s="6"/>
    </row>
    <row r="32" spans="3:14">
      <c r="C32" s="6"/>
      <c r="D32" s="32" t="s">
        <v>68</v>
      </c>
      <c r="E32" s="6"/>
      <c r="F32" s="43">
        <f>K17/SUM(K17,K24)</f>
        <v>0.16989419045717705</v>
      </c>
      <c r="G32" s="6"/>
      <c r="H32" s="6"/>
      <c r="I32" s="6"/>
      <c r="J32" s="6"/>
      <c r="K32" s="6"/>
      <c r="L32" s="6"/>
      <c r="M32" s="6"/>
    </row>
    <row r="33" spans="3:13">
      <c r="C33" s="6"/>
      <c r="D33" s="6"/>
      <c r="E33" s="6"/>
      <c r="F33" s="6"/>
      <c r="G33" s="6"/>
      <c r="H33" s="6"/>
      <c r="I33" s="6"/>
      <c r="J33" s="6"/>
      <c r="K33" s="6"/>
      <c r="L33" s="6"/>
      <c r="M33" s="6"/>
    </row>
  </sheetData>
  <mergeCells count="2">
    <mergeCell ref="A3:A4"/>
    <mergeCell ref="C1:S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S25"/>
  <sheetViews>
    <sheetView workbookViewId="0">
      <pane xSplit="2" ySplit="4" topLeftCell="C11" activePane="bottomRight" state="frozen"/>
      <selection activeCell="C26" sqref="C26:P27"/>
      <selection pane="topRight" activeCell="C26" sqref="C26:P27"/>
      <selection pane="bottomLeft" activeCell="C26" sqref="C26:P27"/>
      <selection pane="bottomRight" activeCell="K15" sqref="K15"/>
    </sheetView>
  </sheetViews>
  <sheetFormatPr defaultRowHeight="15"/>
  <cols>
    <col min="1" max="1" width="14.28515625" customWidth="1"/>
    <col min="2" max="2" width="2.7109375" customWidth="1"/>
    <col min="3" max="3" width="13" customWidth="1"/>
    <col min="4" max="6" width="15.7109375" customWidth="1"/>
    <col min="8" max="8" width="10" bestFit="1" customWidth="1"/>
    <col min="11" max="11" width="15.28515625" bestFit="1" customWidth="1"/>
    <col min="12" max="12" width="11.42578125" bestFit="1" customWidth="1"/>
  </cols>
  <sheetData>
    <row r="1" spans="1:19" ht="18.75" customHeight="1">
      <c r="A1" s="4" t="s">
        <v>10</v>
      </c>
      <c r="D1" s="10"/>
      <c r="E1" s="10"/>
      <c r="F1" s="10"/>
      <c r="G1" s="10"/>
      <c r="H1" s="10"/>
      <c r="I1" s="10"/>
      <c r="J1" s="10"/>
      <c r="K1" s="10"/>
      <c r="L1" s="10"/>
      <c r="M1" s="10"/>
      <c r="N1" s="10"/>
      <c r="O1" s="10"/>
      <c r="P1" s="10"/>
      <c r="Q1" s="10"/>
      <c r="R1" s="10"/>
      <c r="S1" s="10"/>
    </row>
    <row r="2" spans="1:19" ht="15" customHeight="1">
      <c r="C2" s="74" t="s">
        <v>11</v>
      </c>
      <c r="D2" s="74"/>
      <c r="E2" s="74"/>
      <c r="F2" s="74"/>
      <c r="G2" s="74"/>
      <c r="H2" s="74"/>
      <c r="I2" s="74"/>
      <c r="J2" s="74"/>
      <c r="K2" s="74"/>
      <c r="L2" s="74"/>
      <c r="M2" s="74"/>
      <c r="N2" s="74"/>
      <c r="O2" s="74"/>
      <c r="P2" s="74"/>
      <c r="Q2" s="74"/>
      <c r="R2" s="74"/>
      <c r="S2" s="74"/>
    </row>
    <row r="3" spans="1:19" ht="15" customHeight="1">
      <c r="A3" s="73" t="s">
        <v>1</v>
      </c>
      <c r="C3" s="74"/>
      <c r="D3" s="74"/>
      <c r="E3" s="74"/>
      <c r="F3" s="74"/>
      <c r="G3" s="74"/>
      <c r="H3" s="74"/>
      <c r="I3" s="74"/>
      <c r="J3" s="74"/>
      <c r="K3" s="74"/>
      <c r="L3" s="74"/>
      <c r="M3" s="74"/>
      <c r="N3" s="74"/>
      <c r="O3" s="74"/>
      <c r="P3" s="74"/>
      <c r="Q3" s="74"/>
      <c r="R3" s="74"/>
      <c r="S3" s="74"/>
    </row>
    <row r="4" spans="1:19">
      <c r="A4" s="73"/>
      <c r="C4" s="74"/>
      <c r="D4" s="74"/>
      <c r="E4" s="74"/>
      <c r="F4" s="74"/>
      <c r="G4" s="74"/>
      <c r="H4" s="74"/>
      <c r="I4" s="74"/>
      <c r="J4" s="74"/>
      <c r="K4" s="74"/>
      <c r="L4" s="74"/>
      <c r="M4" s="74"/>
      <c r="N4" s="74"/>
      <c r="O4" s="74"/>
      <c r="P4" s="74"/>
      <c r="Q4" s="74"/>
      <c r="R4" s="74"/>
      <c r="S4" s="74"/>
    </row>
    <row r="6" spans="1:19">
      <c r="D6" s="48" t="s">
        <v>70</v>
      </c>
      <c r="E6" s="48" t="s">
        <v>12</v>
      </c>
      <c r="F6" s="48" t="s">
        <v>13</v>
      </c>
      <c r="G6" s="44" t="s">
        <v>71</v>
      </c>
      <c r="S6" s="13"/>
    </row>
    <row r="7" spans="1:19">
      <c r="C7" s="47" t="s">
        <v>14</v>
      </c>
      <c r="D7" s="49">
        <v>267325</v>
      </c>
      <c r="E7" s="49">
        <v>281010</v>
      </c>
      <c r="F7" s="49">
        <v>212755</v>
      </c>
      <c r="G7" s="50">
        <f>SUM(D7:F7)</f>
        <v>761090</v>
      </c>
      <c r="S7" s="13"/>
    </row>
    <row r="8" spans="1:19">
      <c r="C8" s="47" t="s">
        <v>15</v>
      </c>
      <c r="D8" s="49">
        <v>29920</v>
      </c>
      <c r="E8" s="49">
        <v>30430</v>
      </c>
      <c r="F8" s="49">
        <v>28560</v>
      </c>
      <c r="G8" s="50">
        <f>SUM(D8:F8)</f>
        <v>88910</v>
      </c>
      <c r="S8" s="13"/>
    </row>
    <row r="9" spans="1:19">
      <c r="C9" s="46" t="s">
        <v>71</v>
      </c>
      <c r="D9" s="50">
        <f>SUM(D7:D8)</f>
        <v>297245</v>
      </c>
      <c r="E9" s="50">
        <f>SUM(E7:E8)</f>
        <v>311440</v>
      </c>
      <c r="F9" s="50">
        <f>SUM(F7:F8)</f>
        <v>241315</v>
      </c>
      <c r="G9" s="50">
        <f>SUM(G7:G8)</f>
        <v>850000</v>
      </c>
      <c r="S9" s="13"/>
    </row>
    <row r="10" spans="1:19">
      <c r="S10" s="13"/>
    </row>
    <row r="11" spans="1:19">
      <c r="C11" s="2"/>
      <c r="D11" s="2" t="s">
        <v>70</v>
      </c>
      <c r="E11" s="2" t="s">
        <v>12</v>
      </c>
      <c r="F11" s="2" t="s">
        <v>13</v>
      </c>
      <c r="G11" s="2" t="s">
        <v>71</v>
      </c>
      <c r="K11" s="2" t="str">
        <f t="shared" ref="K11:P11" si="0">D11</f>
        <v>Not Overweight</v>
      </c>
      <c r="L11" s="2" t="str">
        <f t="shared" si="0"/>
        <v>Overweight</v>
      </c>
      <c r="M11" s="2" t="str">
        <f t="shared" si="0"/>
        <v>Obese</v>
      </c>
      <c r="N11" s="2" t="str">
        <f t="shared" si="0"/>
        <v>Total</v>
      </c>
      <c r="S11" s="13"/>
    </row>
    <row r="12" spans="1:19">
      <c r="C12" s="2" t="s">
        <v>14</v>
      </c>
      <c r="D12" s="2">
        <f t="shared" ref="D12:F13" si="1">D7/$G$9</f>
        <v>0.3145</v>
      </c>
      <c r="E12" s="2">
        <f t="shared" si="1"/>
        <v>0.3306</v>
      </c>
      <c r="F12" s="2">
        <f t="shared" si="1"/>
        <v>0.25030000000000002</v>
      </c>
      <c r="G12" s="2">
        <f>SUM(D12:F12)</f>
        <v>0.89539999999999997</v>
      </c>
      <c r="J12" t="str">
        <f t="shared" ref="J12:J14" si="2">C12</f>
        <v>Covered</v>
      </c>
      <c r="S12" s="13"/>
    </row>
    <row r="13" spans="1:19">
      <c r="C13" s="2" t="s">
        <v>15</v>
      </c>
      <c r="D13" s="2">
        <f t="shared" si="1"/>
        <v>3.5200000000000002E-2</v>
      </c>
      <c r="E13" s="2">
        <f t="shared" si="1"/>
        <v>3.5799999999999998E-2</v>
      </c>
      <c r="F13" s="2">
        <f t="shared" si="1"/>
        <v>3.3599999999999998E-2</v>
      </c>
      <c r="G13" s="2">
        <f>SUM(D13:F13)</f>
        <v>0.1046</v>
      </c>
      <c r="I13" t="s">
        <v>17</v>
      </c>
      <c r="J13" t="str">
        <f t="shared" si="2"/>
        <v>Not covered</v>
      </c>
      <c r="K13" s="64">
        <f>D13/$G$13</f>
        <v>0.33652007648183557</v>
      </c>
      <c r="L13" s="64">
        <f t="shared" ref="L13:N13" si="3">E13/$G$13</f>
        <v>0.34225621414913959</v>
      </c>
      <c r="M13" s="64">
        <f t="shared" si="3"/>
        <v>0.32122370936902483</v>
      </c>
      <c r="N13" s="53">
        <f t="shared" si="3"/>
        <v>1</v>
      </c>
      <c r="S13" s="13"/>
    </row>
    <row r="14" spans="1:19">
      <c r="C14" s="2" t="s">
        <v>71</v>
      </c>
      <c r="D14" s="2">
        <f>SUM(D12:D13)</f>
        <v>0.34970000000000001</v>
      </c>
      <c r="E14" s="2">
        <f>SUM(E12:E13)</f>
        <v>0.3664</v>
      </c>
      <c r="F14" s="2">
        <f>SUM(F12:F13)</f>
        <v>0.28390000000000004</v>
      </c>
      <c r="G14" s="2">
        <f>SUM(G12:G13)</f>
        <v>1</v>
      </c>
      <c r="J14" t="str">
        <f t="shared" si="2"/>
        <v>Total</v>
      </c>
      <c r="S14" s="13"/>
    </row>
    <row r="17" spans="3:15">
      <c r="C17" s="3" t="s">
        <v>69</v>
      </c>
    </row>
    <row r="19" spans="3:15">
      <c r="D19" s="32" t="s">
        <v>72</v>
      </c>
      <c r="E19" s="6"/>
      <c r="F19" s="6"/>
      <c r="G19" s="6"/>
      <c r="N19" s="12"/>
    </row>
    <row r="20" spans="3:15">
      <c r="D20" s="32" t="s">
        <v>73</v>
      </c>
      <c r="E20" s="6"/>
      <c r="F20" s="6"/>
      <c r="G20" s="42">
        <f>E14+G12-E12</f>
        <v>0.93120000000000003</v>
      </c>
      <c r="N20" s="12"/>
    </row>
    <row r="21" spans="3:15">
      <c r="N21" s="12"/>
    </row>
    <row r="22" spans="3:15">
      <c r="C22" s="74" t="s">
        <v>16</v>
      </c>
      <c r="D22" s="74"/>
      <c r="E22" s="74"/>
      <c r="F22" s="74"/>
      <c r="G22" s="74"/>
      <c r="L22" s="9"/>
      <c r="N22" s="12"/>
    </row>
    <row r="23" spans="3:15">
      <c r="C23" s="74"/>
      <c r="D23" s="74"/>
      <c r="E23" s="74"/>
      <c r="F23" s="74"/>
      <c r="G23" s="74"/>
      <c r="H23" s="9"/>
      <c r="I23" s="9"/>
      <c r="J23" s="9"/>
      <c r="K23" s="9"/>
      <c r="L23" s="9"/>
      <c r="M23" s="9"/>
      <c r="N23" s="9"/>
      <c r="O23" s="9"/>
    </row>
    <row r="24" spans="3:15">
      <c r="D24" s="9"/>
      <c r="F24" s="9"/>
      <c r="G24" s="9"/>
      <c r="H24" s="9"/>
      <c r="J24" s="9"/>
      <c r="K24" s="9"/>
      <c r="L24" s="9"/>
      <c r="M24" s="9"/>
      <c r="N24" s="9"/>
      <c r="O24" s="9"/>
    </row>
    <row r="25" spans="3:15">
      <c r="C25" s="6"/>
      <c r="D25" s="32" t="s">
        <v>74</v>
      </c>
      <c r="E25" s="6"/>
      <c r="F25" s="6"/>
      <c r="G25" s="52">
        <f>F13/G13</f>
        <v>0.32122370936902483</v>
      </c>
    </row>
  </sheetData>
  <mergeCells count="3">
    <mergeCell ref="A3:A4"/>
    <mergeCell ref="C2:S4"/>
    <mergeCell ref="C22:G2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S35"/>
  <sheetViews>
    <sheetView workbookViewId="0">
      <pane xSplit="2" ySplit="4" topLeftCell="C5" activePane="bottomRight" state="frozen"/>
      <selection activeCell="C26" sqref="C26:P27"/>
      <selection pane="topRight" activeCell="C26" sqref="C26:P27"/>
      <selection pane="bottomLeft" activeCell="C26" sqref="C26:P27"/>
      <selection pane="bottomRight" activeCell="V14" sqref="V14"/>
    </sheetView>
  </sheetViews>
  <sheetFormatPr defaultRowHeight="15"/>
  <cols>
    <col min="1" max="1" width="14.28515625" customWidth="1"/>
    <col min="2" max="2" width="2.7109375" customWidth="1"/>
    <col min="6" max="6" width="13.42578125" customWidth="1"/>
    <col min="7" max="7" width="21" customWidth="1"/>
    <col min="8" max="8" width="10" bestFit="1" customWidth="1"/>
    <col min="9" max="9" width="11" customWidth="1"/>
    <col min="10" max="10" width="13.5703125" customWidth="1"/>
  </cols>
  <sheetData>
    <row r="1" spans="1:19" ht="18.75" customHeight="1">
      <c r="A1" s="4" t="s">
        <v>111</v>
      </c>
      <c r="D1" s="10"/>
      <c r="E1" s="10"/>
      <c r="F1" s="10"/>
      <c r="G1" s="10"/>
      <c r="H1" s="10"/>
      <c r="I1" s="10"/>
      <c r="J1" s="10"/>
      <c r="K1" s="10"/>
      <c r="L1" s="10"/>
      <c r="M1" s="10"/>
      <c r="N1" s="10"/>
      <c r="O1" s="10"/>
      <c r="P1" s="10"/>
      <c r="Q1" s="10"/>
      <c r="R1" s="10"/>
      <c r="S1" s="10"/>
    </row>
    <row r="2" spans="1:19" ht="15" customHeight="1">
      <c r="C2" s="77" t="s">
        <v>18</v>
      </c>
      <c r="D2" s="77"/>
      <c r="E2" s="77"/>
      <c r="F2" s="77"/>
      <c r="G2" s="77"/>
      <c r="H2" s="77"/>
      <c r="I2" s="77"/>
      <c r="J2" s="77"/>
      <c r="K2" s="77"/>
      <c r="L2" s="77"/>
      <c r="M2" s="77"/>
      <c r="N2" s="77"/>
      <c r="O2" s="77"/>
      <c r="P2" s="77"/>
      <c r="Q2" s="77"/>
      <c r="R2" s="77"/>
      <c r="S2" s="77"/>
    </row>
    <row r="3" spans="1:19" ht="15" customHeight="1">
      <c r="A3" s="73" t="s">
        <v>1</v>
      </c>
      <c r="C3" s="77"/>
      <c r="D3" s="77"/>
      <c r="E3" s="77"/>
      <c r="F3" s="77"/>
      <c r="G3" s="77"/>
      <c r="H3" s="77"/>
      <c r="I3" s="77"/>
      <c r="J3" s="77"/>
      <c r="K3" s="77"/>
      <c r="L3" s="77"/>
      <c r="M3" s="77"/>
      <c r="N3" s="77"/>
      <c r="O3" s="77"/>
      <c r="P3" s="77"/>
      <c r="Q3" s="77"/>
      <c r="R3" s="77"/>
      <c r="S3" s="77"/>
    </row>
    <row r="4" spans="1:19">
      <c r="A4" s="73"/>
      <c r="C4" s="77"/>
      <c r="D4" s="77"/>
      <c r="E4" s="77"/>
      <c r="F4" s="77"/>
      <c r="G4" s="77"/>
      <c r="H4" s="77"/>
      <c r="I4" s="77"/>
      <c r="J4" s="77"/>
      <c r="K4" s="77"/>
      <c r="L4" s="77"/>
      <c r="M4" s="77"/>
      <c r="N4" s="77"/>
      <c r="O4" s="77"/>
      <c r="P4" s="77"/>
      <c r="Q4" s="77"/>
      <c r="R4" s="77"/>
      <c r="S4" s="77"/>
    </row>
    <row r="5" spans="1:19">
      <c r="N5" s="12"/>
    </row>
    <row r="6" spans="1:19">
      <c r="C6" t="s">
        <v>19</v>
      </c>
      <c r="D6" t="s">
        <v>20</v>
      </c>
      <c r="N6" s="12"/>
    </row>
    <row r="7" spans="1:19">
      <c r="C7">
        <v>1</v>
      </c>
      <c r="D7">
        <v>4</v>
      </c>
      <c r="N7" s="12"/>
    </row>
    <row r="8" spans="1:19">
      <c r="C8">
        <v>2</v>
      </c>
      <c r="D8" s="9"/>
      <c r="L8" s="9"/>
      <c r="N8" s="12"/>
    </row>
    <row r="9" spans="1:19">
      <c r="C9">
        <v>3</v>
      </c>
      <c r="D9">
        <v>6</v>
      </c>
      <c r="N9" s="12"/>
    </row>
    <row r="10" spans="1:19">
      <c r="N10" s="12"/>
    </row>
    <row r="11" spans="1:19">
      <c r="C11">
        <v>4</v>
      </c>
      <c r="N11" s="12"/>
    </row>
    <row r="12" spans="1:19">
      <c r="C12">
        <v>5</v>
      </c>
      <c r="D12">
        <v>4</v>
      </c>
      <c r="N12" s="12"/>
    </row>
    <row r="13" spans="1:19">
      <c r="C13">
        <v>6</v>
      </c>
      <c r="D13">
        <v>5</v>
      </c>
    </row>
    <row r="14" spans="1:19">
      <c r="C14">
        <v>7</v>
      </c>
    </row>
    <row r="15" spans="1:19">
      <c r="I15" s="93" t="s">
        <v>116</v>
      </c>
      <c r="J15" s="93"/>
    </row>
    <row r="16" spans="1:19">
      <c r="C16" s="56" t="s">
        <v>75</v>
      </c>
      <c r="H16" s="35"/>
      <c r="I16" s="93"/>
      <c r="J16" s="93"/>
    </row>
    <row r="17" spans="3:10" ht="45">
      <c r="C17" s="2" t="s">
        <v>76</v>
      </c>
      <c r="D17" s="1" t="s">
        <v>77</v>
      </c>
      <c r="E17" s="1" t="s">
        <v>78</v>
      </c>
      <c r="F17" s="1" t="s">
        <v>79</v>
      </c>
      <c r="G17" s="83" t="s">
        <v>112</v>
      </c>
      <c r="H17" s="84" t="s">
        <v>113</v>
      </c>
      <c r="I17" s="88" t="s">
        <v>114</v>
      </c>
      <c r="J17" s="88" t="s">
        <v>115</v>
      </c>
    </row>
    <row r="18" spans="3:10">
      <c r="C18">
        <v>1</v>
      </c>
      <c r="D18" s="28">
        <v>3</v>
      </c>
      <c r="E18" s="54">
        <v>0</v>
      </c>
      <c r="F18" s="54">
        <v>3</v>
      </c>
      <c r="G18" s="55">
        <f>F18/D18</f>
        <v>1</v>
      </c>
      <c r="H18" s="85">
        <f>G18</f>
        <v>1</v>
      </c>
      <c r="I18" s="89">
        <f>G18</f>
        <v>1</v>
      </c>
      <c r="J18" s="89">
        <f t="shared" ref="J18:J23" si="0">G27</f>
        <v>1</v>
      </c>
    </row>
    <row r="19" spans="3:10">
      <c r="C19">
        <v>2</v>
      </c>
      <c r="D19" s="28">
        <v>3</v>
      </c>
      <c r="E19" s="28">
        <v>0</v>
      </c>
      <c r="F19" s="54">
        <v>3</v>
      </c>
      <c r="G19" s="55">
        <f t="shared" ref="G19:G23" si="1">F19/D19</f>
        <v>1</v>
      </c>
      <c r="H19" s="85">
        <f>G19*H18</f>
        <v>1</v>
      </c>
      <c r="I19" s="89">
        <f t="shared" ref="I19:I23" si="2">G19</f>
        <v>1</v>
      </c>
      <c r="J19" s="89">
        <f t="shared" si="0"/>
        <v>1</v>
      </c>
    </row>
    <row r="20" spans="3:10">
      <c r="C20">
        <v>3</v>
      </c>
      <c r="D20" s="28">
        <v>3</v>
      </c>
      <c r="E20" s="28">
        <v>0</v>
      </c>
      <c r="F20" s="54">
        <v>3</v>
      </c>
      <c r="G20" s="55">
        <f t="shared" si="1"/>
        <v>1</v>
      </c>
      <c r="H20" s="85">
        <f t="shared" ref="H20:H23" si="3">G20*H19</f>
        <v>1</v>
      </c>
      <c r="I20" s="89">
        <f t="shared" si="2"/>
        <v>1</v>
      </c>
      <c r="J20" s="89">
        <f t="shared" si="0"/>
        <v>1</v>
      </c>
    </row>
    <row r="21" spans="3:10">
      <c r="C21">
        <v>4</v>
      </c>
      <c r="D21" s="28">
        <v>3</v>
      </c>
      <c r="E21" s="28">
        <v>1</v>
      </c>
      <c r="F21" s="54">
        <v>2</v>
      </c>
      <c r="G21" s="55">
        <f t="shared" si="1"/>
        <v>0.66666666666666663</v>
      </c>
      <c r="H21" s="85">
        <f t="shared" si="3"/>
        <v>0.66666666666666663</v>
      </c>
      <c r="I21" s="89">
        <f t="shared" si="2"/>
        <v>0.66666666666666663</v>
      </c>
      <c r="J21" s="89">
        <f t="shared" si="0"/>
        <v>0.75</v>
      </c>
    </row>
    <row r="22" spans="3:10">
      <c r="C22">
        <v>5</v>
      </c>
      <c r="D22" s="28">
        <v>2</v>
      </c>
      <c r="E22" s="28">
        <v>0</v>
      </c>
      <c r="F22" s="54">
        <v>2</v>
      </c>
      <c r="G22" s="55">
        <f t="shared" si="1"/>
        <v>1</v>
      </c>
      <c r="H22" s="85">
        <f t="shared" si="3"/>
        <v>0.66666666666666663</v>
      </c>
      <c r="I22" s="89">
        <f t="shared" si="2"/>
        <v>1</v>
      </c>
      <c r="J22" s="89">
        <f t="shared" si="0"/>
        <v>0.66666666666666663</v>
      </c>
    </row>
    <row r="23" spans="3:10">
      <c r="C23">
        <v>6</v>
      </c>
      <c r="D23" s="28">
        <v>2</v>
      </c>
      <c r="E23" s="28">
        <v>1</v>
      </c>
      <c r="F23" s="54">
        <v>1</v>
      </c>
      <c r="G23" s="55">
        <f t="shared" si="1"/>
        <v>0.5</v>
      </c>
      <c r="H23" s="85">
        <f t="shared" si="3"/>
        <v>0.33333333333333331</v>
      </c>
      <c r="I23" s="89">
        <f t="shared" si="2"/>
        <v>0.5</v>
      </c>
      <c r="J23" s="89">
        <f t="shared" si="0"/>
        <v>1</v>
      </c>
    </row>
    <row r="24" spans="3:10">
      <c r="F24" s="53"/>
      <c r="G24" s="51"/>
      <c r="H24" s="86"/>
    </row>
    <row r="25" spans="3:10">
      <c r="C25" s="56" t="s">
        <v>80</v>
      </c>
      <c r="H25" s="86"/>
      <c r="I25" s="92" t="s">
        <v>117</v>
      </c>
      <c r="J25" s="92"/>
    </row>
    <row r="26" spans="3:10" ht="45" customHeight="1">
      <c r="C26" s="2" t="s">
        <v>76</v>
      </c>
      <c r="D26" s="1" t="s">
        <v>77</v>
      </c>
      <c r="E26" s="1" t="s">
        <v>78</v>
      </c>
      <c r="F26" s="1" t="s">
        <v>79</v>
      </c>
      <c r="G26" s="83" t="str">
        <f>G17</f>
        <v>P(Not fallen| Not Fallen in previous period)</v>
      </c>
      <c r="H26" s="87" t="str">
        <f>H17</f>
        <v>Percent not fallen</v>
      </c>
      <c r="I26" s="90" t="s">
        <v>114</v>
      </c>
      <c r="J26" s="90" t="s">
        <v>115</v>
      </c>
    </row>
    <row r="27" spans="3:10">
      <c r="C27">
        <v>1</v>
      </c>
      <c r="D27" s="28">
        <v>4</v>
      </c>
      <c r="E27" s="54">
        <v>0</v>
      </c>
      <c r="F27" s="54">
        <v>4</v>
      </c>
      <c r="G27" s="55">
        <f>F27/D27</f>
        <v>1</v>
      </c>
      <c r="H27" s="85">
        <f>G27</f>
        <v>1</v>
      </c>
      <c r="I27" s="91">
        <f>H18</f>
        <v>1</v>
      </c>
      <c r="J27" s="91">
        <f>H27</f>
        <v>1</v>
      </c>
    </row>
    <row r="28" spans="3:10">
      <c r="C28">
        <v>2</v>
      </c>
      <c r="D28" s="28">
        <v>4</v>
      </c>
      <c r="E28" s="28">
        <v>0</v>
      </c>
      <c r="F28" s="54">
        <v>4</v>
      </c>
      <c r="G28" s="55">
        <f t="shared" ref="G28:G32" si="4">F28/D28</f>
        <v>1</v>
      </c>
      <c r="H28" s="85">
        <f>G28*H27</f>
        <v>1</v>
      </c>
      <c r="I28" s="91">
        <f t="shared" ref="I28:I32" si="5">H19</f>
        <v>1</v>
      </c>
      <c r="J28" s="91">
        <f t="shared" ref="J28:J32" si="6">H28</f>
        <v>1</v>
      </c>
    </row>
    <row r="29" spans="3:10">
      <c r="C29">
        <v>3</v>
      </c>
      <c r="D29" s="28">
        <v>4</v>
      </c>
      <c r="E29" s="28">
        <v>0</v>
      </c>
      <c r="F29" s="54">
        <v>4</v>
      </c>
      <c r="G29" s="55">
        <f t="shared" si="4"/>
        <v>1</v>
      </c>
      <c r="H29" s="85">
        <f t="shared" ref="H29:H32" si="7">G29*H28</f>
        <v>1</v>
      </c>
      <c r="I29" s="91">
        <f t="shared" si="5"/>
        <v>1</v>
      </c>
      <c r="J29" s="91">
        <f t="shared" si="6"/>
        <v>1</v>
      </c>
    </row>
    <row r="30" spans="3:10">
      <c r="C30">
        <v>4</v>
      </c>
      <c r="D30" s="28">
        <v>4</v>
      </c>
      <c r="E30" s="28">
        <v>1</v>
      </c>
      <c r="F30" s="54">
        <v>3</v>
      </c>
      <c r="G30" s="55">
        <f t="shared" si="4"/>
        <v>0.75</v>
      </c>
      <c r="H30" s="85">
        <f t="shared" si="7"/>
        <v>0.75</v>
      </c>
      <c r="I30" s="91">
        <f t="shared" si="5"/>
        <v>0.66666666666666663</v>
      </c>
      <c r="J30" s="91">
        <f t="shared" si="6"/>
        <v>0.75</v>
      </c>
    </row>
    <row r="31" spans="3:10">
      <c r="C31">
        <v>5</v>
      </c>
      <c r="D31" s="28">
        <v>3</v>
      </c>
      <c r="E31" s="28">
        <v>1</v>
      </c>
      <c r="F31" s="54">
        <v>2</v>
      </c>
      <c r="G31" s="55">
        <f t="shared" si="4"/>
        <v>0.66666666666666663</v>
      </c>
      <c r="H31" s="85">
        <f t="shared" si="7"/>
        <v>0.5</v>
      </c>
      <c r="I31" s="91">
        <f t="shared" si="5"/>
        <v>0.66666666666666663</v>
      </c>
      <c r="J31" s="91">
        <f t="shared" si="6"/>
        <v>0.5</v>
      </c>
    </row>
    <row r="32" spans="3:10">
      <c r="C32">
        <v>6</v>
      </c>
      <c r="D32" s="28">
        <v>2</v>
      </c>
      <c r="E32" s="28">
        <v>0</v>
      </c>
      <c r="F32" s="54">
        <v>2</v>
      </c>
      <c r="G32" s="55">
        <f t="shared" si="4"/>
        <v>1</v>
      </c>
      <c r="H32" s="85">
        <f t="shared" si="7"/>
        <v>0.5</v>
      </c>
      <c r="I32" s="91">
        <f t="shared" si="5"/>
        <v>0.33333333333333331</v>
      </c>
      <c r="J32" s="91">
        <f t="shared" si="6"/>
        <v>0.5</v>
      </c>
    </row>
    <row r="33" spans="6:7">
      <c r="F33" s="53"/>
      <c r="G33" s="51"/>
    </row>
    <row r="34" spans="6:7">
      <c r="F34" s="53"/>
      <c r="G34" s="51"/>
    </row>
    <row r="35" spans="6:7">
      <c r="F35" s="53"/>
      <c r="G35" s="51"/>
    </row>
  </sheetData>
  <mergeCells count="4">
    <mergeCell ref="C2:S4"/>
    <mergeCell ref="A3:A4"/>
    <mergeCell ref="I25:J25"/>
    <mergeCell ref="I15:J16"/>
  </mergeCells>
  <pageMargins left="0.7" right="0.7" top="0.75" bottom="0.75" header="0.3" footer="0.3"/>
  <pageSetup orientation="portrait" horizontalDpi="4294967293" verticalDpi="0" r:id="rId1"/>
  <drawing r:id="rId2"/>
  <legacyDrawing r:id="rId3"/>
</worksheet>
</file>

<file path=xl/worksheets/sheet7.xml><?xml version="1.0" encoding="utf-8"?>
<worksheet xmlns="http://schemas.openxmlformats.org/spreadsheetml/2006/main" xmlns:r="http://schemas.openxmlformats.org/officeDocument/2006/relationships">
  <dimension ref="A1:S18"/>
  <sheetViews>
    <sheetView workbookViewId="0">
      <pane xSplit="2" ySplit="4" topLeftCell="C5" activePane="bottomRight" state="frozen"/>
      <selection activeCell="C26" sqref="C26:P27"/>
      <selection pane="topRight" activeCell="C26" sqref="C26:P27"/>
      <selection pane="bottomLeft" activeCell="C26" sqref="C26:P27"/>
      <selection pane="bottomRight" activeCell="I16" sqref="I16"/>
    </sheetView>
  </sheetViews>
  <sheetFormatPr defaultRowHeight="15"/>
  <cols>
    <col min="1" max="1" width="14.28515625" customWidth="1"/>
    <col min="2" max="2" width="2.7109375" customWidth="1"/>
    <col min="8" max="8" width="10" bestFit="1" customWidth="1"/>
  </cols>
  <sheetData>
    <row r="1" spans="1:19" ht="18.75">
      <c r="A1" s="4" t="s">
        <v>22</v>
      </c>
    </row>
    <row r="3" spans="1:19">
      <c r="A3" s="73" t="s">
        <v>1</v>
      </c>
      <c r="C3" s="74" t="s">
        <v>21</v>
      </c>
      <c r="D3" s="74"/>
      <c r="E3" s="74"/>
      <c r="F3" s="74"/>
      <c r="G3" s="74"/>
      <c r="H3" s="74"/>
      <c r="I3" s="74"/>
      <c r="J3" s="74"/>
      <c r="K3" s="74"/>
      <c r="L3" s="74"/>
      <c r="M3" s="74"/>
      <c r="N3" s="74"/>
      <c r="O3" s="74"/>
      <c r="P3" s="74"/>
      <c r="Q3" s="74"/>
      <c r="R3" s="74"/>
      <c r="S3" s="74"/>
    </row>
    <row r="4" spans="1:19">
      <c r="A4" s="73"/>
      <c r="C4" s="74"/>
      <c r="D4" s="74"/>
      <c r="E4" s="74"/>
      <c r="F4" s="74"/>
      <c r="G4" s="74"/>
      <c r="H4" s="74"/>
      <c r="I4" s="74"/>
      <c r="J4" s="74"/>
      <c r="K4" s="74"/>
      <c r="L4" s="74"/>
      <c r="M4" s="74"/>
      <c r="N4" s="74"/>
      <c r="O4" s="74"/>
      <c r="P4" s="74"/>
      <c r="Q4" s="74"/>
      <c r="R4" s="74"/>
      <c r="S4" s="74"/>
    </row>
    <row r="9" spans="1:19">
      <c r="C9" s="6"/>
      <c r="D9" s="6" t="s">
        <v>81</v>
      </c>
      <c r="E9" s="6"/>
      <c r="F9" s="8" t="s">
        <v>84</v>
      </c>
      <c r="G9" s="59">
        <v>1</v>
      </c>
      <c r="H9" s="8" t="s">
        <v>85</v>
      </c>
      <c r="I9" s="59">
        <v>0.02</v>
      </c>
      <c r="J9" s="6" t="s">
        <v>17</v>
      </c>
    </row>
    <row r="10" spans="1:19">
      <c r="C10" s="6"/>
      <c r="D10" s="6"/>
      <c r="E10" s="6"/>
      <c r="F10" s="6"/>
      <c r="G10" s="6"/>
      <c r="H10" s="6"/>
      <c r="I10" s="6"/>
      <c r="J10" s="6"/>
    </row>
    <row r="11" spans="1:19">
      <c r="C11" s="6"/>
      <c r="D11" s="6" t="s">
        <v>82</v>
      </c>
      <c r="E11" s="6"/>
      <c r="F11" s="6"/>
      <c r="G11" s="6"/>
      <c r="H11" s="6"/>
      <c r="I11" s="6"/>
      <c r="J11" s="6"/>
    </row>
    <row r="12" spans="1:19" ht="15.75" thickBot="1">
      <c r="C12" s="6"/>
      <c r="D12" s="6"/>
      <c r="E12" s="6"/>
      <c r="F12" s="6"/>
      <c r="G12" s="6"/>
      <c r="H12" s="6"/>
      <c r="I12" s="6"/>
      <c r="J12" s="6"/>
    </row>
    <row r="13" spans="1:19" ht="15.75" thickBot="1">
      <c r="C13" s="6"/>
      <c r="D13" s="6" t="s">
        <v>83</v>
      </c>
      <c r="E13" s="6"/>
      <c r="F13" s="58">
        <f>G9/I9</f>
        <v>50</v>
      </c>
      <c r="G13" s="6"/>
      <c r="H13" s="6"/>
      <c r="I13" s="6"/>
      <c r="J13" s="6"/>
    </row>
    <row r="14" spans="1:19">
      <c r="C14" s="6"/>
      <c r="D14" s="6"/>
      <c r="E14" s="6"/>
      <c r="F14" s="6"/>
      <c r="G14" s="6"/>
      <c r="H14" s="6"/>
      <c r="I14" s="6"/>
      <c r="J14" s="6"/>
    </row>
    <row r="15" spans="1:19">
      <c r="C15" s="6"/>
      <c r="D15" s="6"/>
      <c r="E15" s="6"/>
      <c r="F15" s="6"/>
      <c r="G15" s="6"/>
      <c r="H15" s="6"/>
      <c r="I15" s="6"/>
      <c r="J15" s="6"/>
    </row>
    <row r="16" spans="1:19">
      <c r="C16" s="6"/>
      <c r="D16" s="6"/>
      <c r="E16" s="6"/>
      <c r="F16" s="6"/>
      <c r="G16" s="6"/>
      <c r="H16" s="6"/>
      <c r="I16" s="6"/>
      <c r="J16" s="6"/>
    </row>
    <row r="18" spans="4:12">
      <c r="D18" s="9"/>
      <c r="L18" s="9"/>
    </row>
  </sheetData>
  <mergeCells count="2">
    <mergeCell ref="A3:A4"/>
    <mergeCell ref="C3:S4"/>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S27"/>
  <sheetViews>
    <sheetView workbookViewId="0">
      <pane xSplit="2" ySplit="4" topLeftCell="C5" activePane="bottomRight" state="frozen"/>
      <selection activeCell="C26" sqref="C26:P27"/>
      <selection pane="topRight" activeCell="C26" sqref="C26:P27"/>
      <selection pane="bottomLeft" activeCell="C26" sqref="C26:P27"/>
      <selection pane="bottomRight" activeCell="I28" sqref="I28"/>
    </sheetView>
  </sheetViews>
  <sheetFormatPr defaultRowHeight="15"/>
  <cols>
    <col min="1" max="1" width="14.28515625" customWidth="1"/>
    <col min="2" max="2" width="2.7109375" customWidth="1"/>
    <col min="8" max="8" width="10" bestFit="1" customWidth="1"/>
  </cols>
  <sheetData>
    <row r="1" spans="1:19" ht="18.75">
      <c r="A1" s="4" t="s">
        <v>23</v>
      </c>
    </row>
    <row r="3" spans="1:19">
      <c r="A3" s="73" t="s">
        <v>1</v>
      </c>
      <c r="C3" s="74" t="s">
        <v>24</v>
      </c>
      <c r="D3" s="74"/>
      <c r="E3" s="74"/>
      <c r="F3" s="74"/>
      <c r="G3" s="74"/>
      <c r="H3" s="74"/>
      <c r="I3" s="74"/>
      <c r="J3" s="74"/>
      <c r="K3" s="74"/>
      <c r="L3" s="74"/>
      <c r="M3" s="74"/>
      <c r="N3" s="74"/>
      <c r="O3" s="74"/>
      <c r="P3" s="74"/>
      <c r="Q3" s="74"/>
      <c r="R3" s="74"/>
      <c r="S3" s="74"/>
    </row>
    <row r="4" spans="1:19">
      <c r="A4" s="73"/>
      <c r="C4" s="74"/>
      <c r="D4" s="74"/>
      <c r="E4" s="74"/>
      <c r="F4" s="74"/>
      <c r="G4" s="74"/>
      <c r="H4" s="74"/>
      <c r="I4" s="74"/>
      <c r="J4" s="74"/>
      <c r="K4" s="74"/>
      <c r="L4" s="74"/>
      <c r="M4" s="74"/>
      <c r="N4" s="74"/>
      <c r="O4" s="74"/>
      <c r="P4" s="74"/>
      <c r="Q4" s="74"/>
      <c r="R4" s="74"/>
      <c r="S4" s="74"/>
    </row>
    <row r="6" spans="1:19">
      <c r="D6" s="45" t="s">
        <v>87</v>
      </c>
      <c r="E6" s="57">
        <v>50</v>
      </c>
      <c r="F6" s="45" t="s">
        <v>88</v>
      </c>
      <c r="G6" s="57">
        <v>5</v>
      </c>
    </row>
    <row r="8" spans="1:19">
      <c r="C8" t="s">
        <v>25</v>
      </c>
    </row>
    <row r="10" spans="1:19">
      <c r="D10" s="32" t="s">
        <v>86</v>
      </c>
      <c r="E10" s="6"/>
      <c r="F10" s="6"/>
      <c r="G10" s="6"/>
      <c r="H10" s="6"/>
      <c r="I10" s="6"/>
    </row>
    <row r="11" spans="1:19">
      <c r="D11" s="6"/>
      <c r="E11" s="6"/>
      <c r="F11" s="6"/>
      <c r="G11" s="6"/>
      <c r="H11" s="6"/>
      <c r="I11" s="6"/>
    </row>
    <row r="12" spans="1:19">
      <c r="C12" s="6"/>
      <c r="D12" s="6" t="s">
        <v>89</v>
      </c>
      <c r="E12" s="6"/>
      <c r="F12" s="60">
        <f>(60-E6)/G6</f>
        <v>2</v>
      </c>
      <c r="G12" s="6"/>
      <c r="H12" s="6" t="s">
        <v>92</v>
      </c>
      <c r="I12" s="6">
        <v>0.99719999999999998</v>
      </c>
      <c r="J12" s="6"/>
    </row>
    <row r="13" spans="1:19">
      <c r="C13" s="6"/>
      <c r="D13" s="6" t="s">
        <v>90</v>
      </c>
      <c r="E13" s="6"/>
      <c r="F13" s="60">
        <f>(55-E6)/5</f>
        <v>1</v>
      </c>
      <c r="G13" s="6"/>
      <c r="H13" s="6" t="s">
        <v>93</v>
      </c>
      <c r="I13" s="6">
        <v>0.84130000000000005</v>
      </c>
      <c r="J13" s="6"/>
    </row>
    <row r="14" spans="1:19" ht="15.75" thickBot="1">
      <c r="C14" s="6"/>
      <c r="D14" s="6"/>
      <c r="E14" s="6"/>
      <c r="F14" s="6"/>
      <c r="G14" s="6"/>
      <c r="H14" s="6"/>
      <c r="I14" s="6"/>
      <c r="J14" s="6"/>
    </row>
    <row r="15" spans="1:19" ht="15.75" thickBot="1">
      <c r="C15" s="6"/>
      <c r="D15" s="32" t="s">
        <v>91</v>
      </c>
      <c r="E15" s="6"/>
      <c r="F15" s="6"/>
      <c r="G15" s="6"/>
      <c r="H15" s="7">
        <f>I12-I13</f>
        <v>0.15589999999999993</v>
      </c>
      <c r="I15" s="6"/>
      <c r="J15" s="6"/>
    </row>
    <row r="16" spans="1:19">
      <c r="C16" s="6"/>
      <c r="D16" s="6"/>
      <c r="E16" s="6"/>
      <c r="F16" s="6"/>
      <c r="G16" s="6"/>
      <c r="H16" s="6"/>
      <c r="I16" s="6"/>
      <c r="J16" s="6"/>
    </row>
    <row r="17" spans="3:11">
      <c r="C17" s="6"/>
      <c r="J17" s="6"/>
    </row>
    <row r="18" spans="3:11">
      <c r="C18" s="6"/>
      <c r="J18" s="6"/>
    </row>
    <row r="19" spans="3:11">
      <c r="C19" s="11" t="s">
        <v>26</v>
      </c>
    </row>
    <row r="21" spans="3:11">
      <c r="D21" s="6" t="s">
        <v>95</v>
      </c>
      <c r="E21" s="6"/>
      <c r="F21" s="6" t="s">
        <v>96</v>
      </c>
      <c r="G21" s="6"/>
    </row>
    <row r="22" spans="3:11">
      <c r="C22" s="6"/>
      <c r="D22" s="6" t="s">
        <v>17</v>
      </c>
      <c r="E22" s="6"/>
      <c r="F22" s="6"/>
      <c r="G22" s="6"/>
      <c r="H22" s="6"/>
      <c r="K22" t="s">
        <v>17</v>
      </c>
    </row>
    <row r="23" spans="3:11">
      <c r="C23" s="6"/>
      <c r="D23" s="6" t="s">
        <v>97</v>
      </c>
      <c r="E23" s="6"/>
      <c r="F23" s="6"/>
      <c r="G23" s="6" t="s">
        <v>98</v>
      </c>
      <c r="H23" s="6"/>
    </row>
    <row r="24" spans="3:11">
      <c r="C24" s="6"/>
    </row>
    <row r="25" spans="3:11" ht="15.75" thickBot="1">
      <c r="C25" s="6"/>
      <c r="D25" s="32" t="s">
        <v>99</v>
      </c>
    </row>
    <row r="26" spans="3:11" ht="15.75" thickBot="1">
      <c r="C26" s="6"/>
      <c r="D26" s="6" t="s">
        <v>100</v>
      </c>
      <c r="F26" s="62">
        <f>(1.28*G6)+E6</f>
        <v>56.4</v>
      </c>
      <c r="G26" s="61" t="s">
        <v>94</v>
      </c>
      <c r="H26" s="6"/>
    </row>
    <row r="27" spans="3:11">
      <c r="C27" s="35"/>
      <c r="H27" s="6"/>
    </row>
  </sheetData>
  <mergeCells count="2">
    <mergeCell ref="A3:A4"/>
    <mergeCell ref="C3:S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S34"/>
  <sheetViews>
    <sheetView workbookViewId="0">
      <pane xSplit="2" ySplit="4" topLeftCell="C5" activePane="bottomRight" state="frozen"/>
      <selection activeCell="C26" sqref="C26:P27"/>
      <selection pane="topRight" activeCell="C26" sqref="C26:P27"/>
      <selection pane="bottomLeft" activeCell="C26" sqref="C26:P27"/>
      <selection pane="bottomRight" activeCell="D1" sqref="D1"/>
    </sheetView>
  </sheetViews>
  <sheetFormatPr defaultRowHeight="15"/>
  <cols>
    <col min="1" max="1" width="14.28515625" customWidth="1"/>
    <col min="2" max="2" width="2.7109375" customWidth="1"/>
    <col min="8" max="8" width="10" bestFit="1" customWidth="1"/>
  </cols>
  <sheetData>
    <row r="1" spans="1:19" ht="18.75">
      <c r="A1" s="4" t="s">
        <v>27</v>
      </c>
    </row>
    <row r="3" spans="1:19">
      <c r="A3" s="73" t="s">
        <v>1</v>
      </c>
      <c r="C3" s="74" t="s">
        <v>28</v>
      </c>
      <c r="D3" s="74"/>
      <c r="E3" s="74"/>
      <c r="F3" s="74"/>
      <c r="G3" s="74"/>
      <c r="H3" s="74"/>
      <c r="I3" s="74"/>
      <c r="J3" s="74"/>
      <c r="K3" s="74"/>
      <c r="L3" s="74"/>
      <c r="M3" s="74"/>
      <c r="N3" s="74"/>
      <c r="O3" s="74"/>
      <c r="P3" s="74"/>
      <c r="Q3" s="74"/>
      <c r="R3" s="74"/>
      <c r="S3" s="74"/>
    </row>
    <row r="4" spans="1:19">
      <c r="A4" s="73"/>
      <c r="C4" s="74"/>
      <c r="D4" s="74"/>
      <c r="E4" s="74"/>
      <c r="F4" s="74"/>
      <c r="G4" s="74"/>
      <c r="H4" s="74"/>
      <c r="I4" s="74"/>
      <c r="J4" s="74"/>
      <c r="K4" s="74"/>
      <c r="L4" s="74"/>
      <c r="M4" s="74"/>
      <c r="N4" s="74"/>
      <c r="O4" s="74"/>
      <c r="P4" s="74"/>
      <c r="Q4" s="74"/>
      <c r="R4" s="74"/>
      <c r="S4" s="74"/>
    </row>
    <row r="7" spans="1:19">
      <c r="C7" s="14"/>
      <c r="D7" s="78" t="s">
        <v>29</v>
      </c>
      <c r="E7" s="79"/>
      <c r="F7" s="79"/>
      <c r="G7" s="79"/>
      <c r="H7" s="80"/>
      <c r="I7" s="81"/>
      <c r="J7" t="s">
        <v>119</v>
      </c>
      <c r="K7" t="s">
        <v>120</v>
      </c>
      <c r="M7" s="1"/>
    </row>
    <row r="8" spans="1:19" ht="30">
      <c r="C8" s="16" t="s">
        <v>30</v>
      </c>
      <c r="D8" s="16" t="s">
        <v>31</v>
      </c>
      <c r="E8" s="16" t="s">
        <v>32</v>
      </c>
      <c r="F8" s="16" t="s">
        <v>33</v>
      </c>
      <c r="G8" s="69" t="s">
        <v>34</v>
      </c>
      <c r="H8" s="95" t="s">
        <v>46</v>
      </c>
      <c r="I8" s="70" t="s">
        <v>109</v>
      </c>
      <c r="J8" s="94" t="s">
        <v>118</v>
      </c>
      <c r="K8" s="94" t="s">
        <v>118</v>
      </c>
    </row>
    <row r="9" spans="1:19">
      <c r="C9" s="16">
        <v>1</v>
      </c>
      <c r="D9" s="63">
        <v>80</v>
      </c>
      <c r="E9" s="63">
        <v>84</v>
      </c>
      <c r="F9" s="63">
        <v>82</v>
      </c>
      <c r="G9" s="71">
        <v>80</v>
      </c>
      <c r="H9" s="96">
        <f>AVERAGE(D9:G9)</f>
        <v>81.5</v>
      </c>
      <c r="I9" s="72">
        <f>$G$14/SQRT(COUNT(D9:G9))</f>
        <v>1.9573052792152672</v>
      </c>
      <c r="J9" s="96">
        <f>$E$14-1.96*I9</f>
        <v>73.806538795595216</v>
      </c>
      <c r="K9" s="96">
        <f>$E$14+1.96*I9</f>
        <v>81.479175490119061</v>
      </c>
    </row>
    <row r="10" spans="1:19">
      <c r="C10" s="16">
        <v>2</v>
      </c>
      <c r="D10" s="63">
        <v>70</v>
      </c>
      <c r="E10" s="63">
        <v>72</v>
      </c>
      <c r="F10" s="63">
        <v>73</v>
      </c>
      <c r="G10" s="71"/>
      <c r="H10" s="96">
        <f t="shared" ref="H10:H12" si="0">AVERAGE(D10:G10)</f>
        <v>71.666666666666671</v>
      </c>
      <c r="I10" s="72">
        <f t="shared" ref="I10:I12" si="1">$G$14/SQRT(COUNT(D10:G10))</f>
        <v>2.2601014596824203</v>
      </c>
      <c r="J10" s="96">
        <f t="shared" ref="J10:J12" si="2">$E$14-1.96*I10</f>
        <v>73.213058281879597</v>
      </c>
      <c r="K10" s="96">
        <f t="shared" ref="K10:K12" si="3">$E$14+1.96*I10</f>
        <v>82.07265600383468</v>
      </c>
    </row>
    <row r="11" spans="1:19">
      <c r="C11" s="16">
        <v>3</v>
      </c>
      <c r="D11" s="63">
        <v>76</v>
      </c>
      <c r="E11" s="63">
        <v>78</v>
      </c>
      <c r="F11" s="63">
        <v>76</v>
      </c>
      <c r="G11" s="71"/>
      <c r="H11" s="96">
        <f t="shared" si="0"/>
        <v>76.666666666666671</v>
      </c>
      <c r="I11" s="72">
        <f t="shared" si="1"/>
        <v>2.2601014596824203</v>
      </c>
      <c r="J11" s="96">
        <f t="shared" si="2"/>
        <v>73.213058281879597</v>
      </c>
      <c r="K11" s="96">
        <f t="shared" si="3"/>
        <v>82.07265600383468</v>
      </c>
    </row>
    <row r="12" spans="1:19">
      <c r="C12" s="16">
        <v>4</v>
      </c>
      <c r="D12" s="63">
        <v>80</v>
      </c>
      <c r="E12" s="63">
        <v>78</v>
      </c>
      <c r="F12" s="63">
        <v>78</v>
      </c>
      <c r="G12" s="71">
        <v>80</v>
      </c>
      <c r="H12" s="96">
        <f t="shared" si="0"/>
        <v>79</v>
      </c>
      <c r="I12" s="72">
        <f t="shared" si="1"/>
        <v>1.9573052792152672</v>
      </c>
      <c r="J12" s="96">
        <f t="shared" si="2"/>
        <v>73.806538795595216</v>
      </c>
      <c r="K12" s="96">
        <f t="shared" si="3"/>
        <v>81.479175490119061</v>
      </c>
    </row>
    <row r="14" spans="1:19">
      <c r="D14" s="45" t="s">
        <v>101</v>
      </c>
      <c r="E14" s="66">
        <f>AVERAGE(D9:G12)</f>
        <v>77.642857142857139</v>
      </c>
      <c r="F14" s="45" t="s">
        <v>88</v>
      </c>
      <c r="G14" s="66">
        <f>STDEV(D9:G12)</f>
        <v>3.9146105584305344</v>
      </c>
      <c r="H14" s="45"/>
      <c r="I14" s="15"/>
      <c r="J14" s="45"/>
      <c r="K14" s="15"/>
      <c r="L14" s="45"/>
    </row>
    <row r="15" spans="1:19">
      <c r="H15" s="45"/>
      <c r="I15" s="15"/>
    </row>
    <row r="16" spans="1:19">
      <c r="H16" s="45"/>
      <c r="I16" s="65"/>
    </row>
    <row r="18" spans="3:12">
      <c r="C18" t="s">
        <v>102</v>
      </c>
      <c r="D18" s="9"/>
      <c r="L18" s="9"/>
    </row>
    <row r="19" spans="3:12">
      <c r="D19" t="s">
        <v>103</v>
      </c>
    </row>
    <row r="20" spans="3:12">
      <c r="D20" t="s">
        <v>104</v>
      </c>
    </row>
    <row r="21" spans="3:12">
      <c r="D21" t="s">
        <v>105</v>
      </c>
    </row>
    <row r="22" spans="3:12">
      <c r="D22" t="s">
        <v>106</v>
      </c>
    </row>
    <row r="24" spans="3:12">
      <c r="C24" t="s">
        <v>107</v>
      </c>
      <c r="G24" s="67">
        <f>AVERAGE(D9:G12)</f>
        <v>77.642857142857139</v>
      </c>
    </row>
    <row r="25" spans="3:12">
      <c r="D25" s="5"/>
    </row>
    <row r="26" spans="3:12">
      <c r="C26" t="s">
        <v>108</v>
      </c>
      <c r="G26" s="68">
        <f>STDEV(D9:G12)</f>
        <v>3.9146105584305344</v>
      </c>
    </row>
    <row r="28" spans="3:12">
      <c r="C28" t="s">
        <v>110</v>
      </c>
    </row>
    <row r="31" spans="3:12">
      <c r="E31" s="64"/>
    </row>
    <row r="32" spans="3:12">
      <c r="E32" s="64"/>
    </row>
    <row r="33" spans="5:5">
      <c r="E33" s="64"/>
    </row>
    <row r="34" spans="5:5">
      <c r="E34" s="64"/>
    </row>
  </sheetData>
  <mergeCells count="4">
    <mergeCell ref="A3:A4"/>
    <mergeCell ref="C3:S4"/>
    <mergeCell ref="D7:G7"/>
    <mergeCell ref="H7:I7"/>
  </mergeCells>
  <pageMargins left="0.7" right="0.7" top="0.75" bottom="0.75" header="0.3" footer="0.3"/>
  <ignoredErrors>
    <ignoredError sqref="H9:I12"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Question 1</vt:lpstr>
      <vt:lpstr>Question 2</vt:lpstr>
      <vt:lpstr>Question 3</vt:lpstr>
      <vt:lpstr>Question 4</vt:lpstr>
      <vt:lpstr>Question 5</vt:lpstr>
      <vt:lpstr>Question 6</vt:lpstr>
      <vt:lpstr>Question 7</vt:lpstr>
      <vt:lpstr>Question 8</vt:lpstr>
    </vt:vector>
  </TitlesOfParts>
  <Company>Cerner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AB2369</dc:creator>
  <cp:lastModifiedBy>Farrokh</cp:lastModifiedBy>
  <dcterms:created xsi:type="dcterms:W3CDTF">2013-07-03T16:17:27Z</dcterms:created>
  <dcterms:modified xsi:type="dcterms:W3CDTF">2013-07-12T19:28:28Z</dcterms:modified>
</cp:coreProperties>
</file>